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66925"/>
  <mc:AlternateContent xmlns:mc="http://schemas.openxmlformats.org/markup-compatibility/2006">
    <mc:Choice Requires="x15">
      <x15ac:absPath xmlns:x15ac="http://schemas.microsoft.com/office/spreadsheetml/2010/11/ac" url="https://d.docs.live.net/d0d8df439cbcb493/Familia Esteban Vázquez/Lorenzo/WB/Nepal/WB Nepal RFR/RFR 2026H1/RFR run 2083_03 WB/"/>
    </mc:Choice>
  </mc:AlternateContent>
  <xr:revisionPtr revIDLastSave="13" documentId="13_ncr:1_{06B40C96-09A3-4A4C-BBF2-F9EAFC4E4019}" xr6:coauthVersionLast="47" xr6:coauthVersionMax="47" xr10:uidLastSave="{D9D58AC9-318A-440B-91C6-7C26145B2A2D}"/>
  <bookViews>
    <workbookView xWindow="-110" yWindow="-110" windowWidth="19420" windowHeight="10300" tabRatio="841" xr2:uid="{00000000-000D-0000-FFFF-FFFF00000000}"/>
  </bookViews>
  <sheets>
    <sheet name="All_dates" sheetId="184" r:id="rId1"/>
    <sheet name="2083_03" sheetId="282" r:id="rId2"/>
    <sheet name="2083_02" sheetId="281" r:id="rId3"/>
    <sheet name="2083_01" sheetId="280" r:id="rId4"/>
    <sheet name="2082_12" sheetId="279" r:id="rId5"/>
    <sheet name="2082_11" sheetId="278" r:id="rId6"/>
    <sheet name="2082_10" sheetId="277" r:id="rId7"/>
    <sheet name="2082_09" sheetId="275" r:id="rId8"/>
    <sheet name="2082_08" sheetId="274" r:id="rId9"/>
    <sheet name="2082_07" sheetId="273" r:id="rId10"/>
    <sheet name="2082_06" sheetId="272" r:id="rId11"/>
    <sheet name="2082_05" sheetId="271" r:id="rId12"/>
    <sheet name="2082_04" sheetId="270" r:id="rId13"/>
    <sheet name="2082_03" sheetId="269" r:id="rId14"/>
    <sheet name="2082_02" sheetId="268" r:id="rId15"/>
    <sheet name="2082_01" sheetId="266" r:id="rId16"/>
    <sheet name="2081_12" sheetId="265" r:id="rId17"/>
    <sheet name="2081_11" sheetId="262" r:id="rId18"/>
    <sheet name="2081_10" sheetId="261" r:id="rId19"/>
    <sheet name="2081_09" sheetId="260" r:id="rId20"/>
    <sheet name="2081_08" sheetId="230" r:id="rId21"/>
    <sheet name="2081_07" sheetId="214" r:id="rId22"/>
    <sheet name="2081_06" sheetId="213" r:id="rId23"/>
    <sheet name="2081_05" sheetId="212" r:id="rId24"/>
    <sheet name="2081_04" sheetId="211" r:id="rId25"/>
    <sheet name="2081_03" sheetId="210" r:id="rId26"/>
    <sheet name="2081_02" sheetId="209" r:id="rId27"/>
    <sheet name="2081_01" sheetId="208" r:id="rId28"/>
    <sheet name="2080_12" sheetId="206" r:id="rId2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78" i="282" l="1"/>
  <c r="R78" i="282"/>
  <c r="P78" i="282"/>
  <c r="T78" i="282" s="1"/>
  <c r="O78" i="282"/>
  <c r="R77" i="282"/>
  <c r="P77" i="282"/>
  <c r="T77" i="282" s="1"/>
  <c r="O77" i="282"/>
  <c r="S77" i="282" s="1"/>
  <c r="R76" i="282"/>
  <c r="P76" i="282"/>
  <c r="T76" i="282" s="1"/>
  <c r="O76" i="282"/>
  <c r="S76" i="282" s="1"/>
  <c r="S75" i="282"/>
  <c r="R75" i="282"/>
  <c r="P75" i="282"/>
  <c r="T75" i="282" s="1"/>
  <c r="O75" i="282"/>
  <c r="T74" i="282"/>
  <c r="R74" i="282"/>
  <c r="P74" i="282"/>
  <c r="O74" i="282"/>
  <c r="S74" i="282" s="1"/>
  <c r="T73" i="282"/>
  <c r="R73" i="282"/>
  <c r="P73" i="282"/>
  <c r="O73" i="282"/>
  <c r="S73" i="282" s="1"/>
  <c r="R72" i="282"/>
  <c r="P72" i="282"/>
  <c r="T72" i="282" s="1"/>
  <c r="O72" i="282"/>
  <c r="S72" i="282" s="1"/>
  <c r="R71" i="282"/>
  <c r="P71" i="282"/>
  <c r="T71" i="282" s="1"/>
  <c r="O71" i="282"/>
  <c r="S71" i="282" s="1"/>
  <c r="R70" i="282"/>
  <c r="P70" i="282"/>
  <c r="T70" i="282" s="1"/>
  <c r="O70" i="282"/>
  <c r="S70" i="282" s="1"/>
  <c r="R69" i="282"/>
  <c r="P69" i="282"/>
  <c r="T69" i="282" s="1"/>
  <c r="O69" i="282"/>
  <c r="S69" i="282" s="1"/>
  <c r="R68" i="282"/>
  <c r="P68" i="282"/>
  <c r="T68" i="282" s="1"/>
  <c r="O68" i="282"/>
  <c r="S68" i="282" s="1"/>
  <c r="T67" i="282"/>
  <c r="S67" i="282"/>
  <c r="R67" i="282"/>
  <c r="P67" i="282"/>
  <c r="O67" i="282"/>
  <c r="R66" i="282"/>
  <c r="P66" i="282"/>
  <c r="T66" i="282" s="1"/>
  <c r="O66" i="282"/>
  <c r="S66" i="282" s="1"/>
  <c r="R65" i="282"/>
  <c r="P65" i="282"/>
  <c r="T65" i="282" s="1"/>
  <c r="O65" i="282"/>
  <c r="S65" i="282" s="1"/>
  <c r="R64" i="282"/>
  <c r="P64" i="282"/>
  <c r="T64" i="282" s="1"/>
  <c r="O64" i="282"/>
  <c r="S64" i="282" s="1"/>
  <c r="R63" i="282"/>
  <c r="P63" i="282"/>
  <c r="T63" i="282" s="1"/>
  <c r="O63" i="282"/>
  <c r="S63" i="282" s="1"/>
  <c r="S62" i="282"/>
  <c r="R62" i="282"/>
  <c r="P62" i="282"/>
  <c r="T62" i="282" s="1"/>
  <c r="O62" i="282"/>
  <c r="T61" i="282"/>
  <c r="R61" i="282"/>
  <c r="P61" i="282"/>
  <c r="O61" i="282"/>
  <c r="S61" i="282" s="1"/>
  <c r="R60" i="282"/>
  <c r="P60" i="282"/>
  <c r="T60" i="282" s="1"/>
  <c r="O60" i="282"/>
  <c r="S60" i="282" s="1"/>
  <c r="S59" i="282"/>
  <c r="R59" i="282"/>
  <c r="P59" i="282"/>
  <c r="T59" i="282" s="1"/>
  <c r="O59" i="282"/>
  <c r="B59" i="282"/>
  <c r="T58" i="282"/>
  <c r="R58" i="282"/>
  <c r="P58" i="282"/>
  <c r="O58" i="282"/>
  <c r="S58" i="282" s="1"/>
  <c r="R57" i="282"/>
  <c r="P57" i="282"/>
  <c r="T57" i="282" s="1"/>
  <c r="O57" i="282"/>
  <c r="S57" i="282" s="1"/>
  <c r="T56" i="282"/>
  <c r="R56" i="282"/>
  <c r="P56" i="282"/>
  <c r="O56" i="282"/>
  <c r="S56" i="282" s="1"/>
  <c r="R55" i="282"/>
  <c r="P55" i="282"/>
  <c r="T55" i="282" s="1"/>
  <c r="O55" i="282"/>
  <c r="S55" i="282" s="1"/>
  <c r="R54" i="282"/>
  <c r="P54" i="282"/>
  <c r="T54" i="282" s="1"/>
  <c r="O54" i="282"/>
  <c r="S54" i="282" s="1"/>
  <c r="R53" i="282"/>
  <c r="P53" i="282"/>
  <c r="T53" i="282" s="1"/>
  <c r="O53" i="282"/>
  <c r="S53" i="282" s="1"/>
  <c r="S52" i="282"/>
  <c r="R52" i="282"/>
  <c r="P52" i="282"/>
  <c r="T52" i="282" s="1"/>
  <c r="O52" i="282"/>
  <c r="R51" i="282"/>
  <c r="P51" i="282"/>
  <c r="T51" i="282" s="1"/>
  <c r="O51" i="282"/>
  <c r="S51" i="282" s="1"/>
  <c r="I51" i="282"/>
  <c r="J51" i="282" s="1"/>
  <c r="K51" i="282" s="1"/>
  <c r="T50" i="282"/>
  <c r="R50" i="282"/>
  <c r="P50" i="282"/>
  <c r="O50" i="282"/>
  <c r="S50" i="282" s="1"/>
  <c r="I50" i="282"/>
  <c r="J50" i="282" s="1"/>
  <c r="K50" i="282" s="1"/>
  <c r="T49" i="282"/>
  <c r="R49" i="282"/>
  <c r="P49" i="282"/>
  <c r="O49" i="282"/>
  <c r="S49" i="282" s="1"/>
  <c r="I49" i="282"/>
  <c r="J49" i="282" s="1"/>
  <c r="K49" i="282" s="1"/>
  <c r="T48" i="282"/>
  <c r="R48" i="282"/>
  <c r="P48" i="282"/>
  <c r="O48" i="282"/>
  <c r="S48" i="282" s="1"/>
  <c r="I48" i="282"/>
  <c r="J48" i="282" s="1"/>
  <c r="K48" i="282" s="1"/>
  <c r="R47" i="282"/>
  <c r="P47" i="282"/>
  <c r="T47" i="282" s="1"/>
  <c r="O47" i="282"/>
  <c r="S47" i="282" s="1"/>
  <c r="I47" i="282"/>
  <c r="J47" i="282" s="1"/>
  <c r="K47" i="282" s="1"/>
  <c r="T46" i="282"/>
  <c r="R46" i="282"/>
  <c r="P46" i="282"/>
  <c r="O46" i="282"/>
  <c r="S46" i="282" s="1"/>
  <c r="I46" i="282"/>
  <c r="J46" i="282" s="1"/>
  <c r="K46" i="282" s="1"/>
  <c r="T45" i="282"/>
  <c r="R45" i="282"/>
  <c r="P45" i="282"/>
  <c r="O45" i="282"/>
  <c r="S45" i="282" s="1"/>
  <c r="I45" i="282"/>
  <c r="J45" i="282" s="1"/>
  <c r="K45" i="282" s="1"/>
  <c r="T44" i="282"/>
  <c r="R44" i="282"/>
  <c r="P44" i="282"/>
  <c r="O44" i="282"/>
  <c r="S44" i="282" s="1"/>
  <c r="I44" i="282"/>
  <c r="J44" i="282" s="1"/>
  <c r="K44" i="282" s="1"/>
  <c r="R43" i="282"/>
  <c r="P43" i="282"/>
  <c r="T43" i="282" s="1"/>
  <c r="O43" i="282"/>
  <c r="S43" i="282" s="1"/>
  <c r="I43" i="282"/>
  <c r="J43" i="282" s="1"/>
  <c r="K43" i="282" s="1"/>
  <c r="T42" i="282"/>
  <c r="R42" i="282"/>
  <c r="P42" i="282"/>
  <c r="O42" i="282"/>
  <c r="S42" i="282" s="1"/>
  <c r="I42" i="282"/>
  <c r="J42" i="282" s="1"/>
  <c r="K42" i="282" s="1"/>
  <c r="T41" i="282"/>
  <c r="R41" i="282"/>
  <c r="P41" i="282"/>
  <c r="O41" i="282"/>
  <c r="S41" i="282" s="1"/>
  <c r="R40" i="282"/>
  <c r="P40" i="282"/>
  <c r="T40" i="282" s="1"/>
  <c r="O40" i="282"/>
  <c r="S40" i="282" s="1"/>
  <c r="R39" i="282"/>
  <c r="P39" i="282"/>
  <c r="T39" i="282" s="1"/>
  <c r="O39" i="282"/>
  <c r="S39" i="282" s="1"/>
  <c r="R38" i="282"/>
  <c r="P38" i="282"/>
  <c r="T38" i="282" s="1"/>
  <c r="O38" i="282"/>
  <c r="S38" i="282" s="1"/>
  <c r="R37" i="282"/>
  <c r="P37" i="282"/>
  <c r="T37" i="282" s="1"/>
  <c r="O37" i="282"/>
  <c r="S37" i="282" s="1"/>
  <c r="R36" i="282"/>
  <c r="P36" i="282"/>
  <c r="T36" i="282" s="1"/>
  <c r="O36" i="282"/>
  <c r="S36" i="282" s="1"/>
  <c r="R35" i="282"/>
  <c r="P35" i="282"/>
  <c r="T35" i="282" s="1"/>
  <c r="O35" i="282"/>
  <c r="S35" i="282" s="1"/>
  <c r="I35" i="282"/>
  <c r="J35" i="282" s="1"/>
  <c r="K35" i="282" s="1"/>
  <c r="S34" i="282"/>
  <c r="R34" i="282"/>
  <c r="P34" i="282"/>
  <c r="T34" i="282" s="1"/>
  <c r="O34" i="282"/>
  <c r="I34" i="282"/>
  <c r="J34" i="282" s="1"/>
  <c r="K34" i="282" s="1"/>
  <c r="R33" i="282"/>
  <c r="P33" i="282"/>
  <c r="T33" i="282" s="1"/>
  <c r="O33" i="282"/>
  <c r="S33" i="282" s="1"/>
  <c r="I33" i="282"/>
  <c r="J33" i="282" s="1"/>
  <c r="K33" i="282" s="1"/>
  <c r="S32" i="282"/>
  <c r="R32" i="282"/>
  <c r="P32" i="282"/>
  <c r="T32" i="282" s="1"/>
  <c r="O32" i="282"/>
  <c r="I32" i="282"/>
  <c r="J32" i="282" s="1"/>
  <c r="K32" i="282" s="1"/>
  <c r="R31" i="282"/>
  <c r="P31" i="282"/>
  <c r="T31" i="282" s="1"/>
  <c r="O31" i="282"/>
  <c r="S31" i="282" s="1"/>
  <c r="I31" i="282"/>
  <c r="J31" i="282" s="1"/>
  <c r="K31" i="282" s="1"/>
  <c r="S30" i="282"/>
  <c r="R30" i="282"/>
  <c r="P30" i="282"/>
  <c r="T30" i="282" s="1"/>
  <c r="O30" i="282"/>
  <c r="I30" i="282"/>
  <c r="J30" i="282" s="1"/>
  <c r="K30" i="282" s="1"/>
  <c r="R29" i="282"/>
  <c r="P29" i="282"/>
  <c r="T29" i="282" s="1"/>
  <c r="O29" i="282"/>
  <c r="S29" i="282" s="1"/>
  <c r="I29" i="282"/>
  <c r="J29" i="282" s="1"/>
  <c r="K29" i="282" s="1"/>
  <c r="R28" i="282"/>
  <c r="P28" i="282"/>
  <c r="T28" i="282" s="1"/>
  <c r="O28" i="282"/>
  <c r="S28" i="282" s="1"/>
  <c r="I28" i="282"/>
  <c r="J28" i="282" s="1"/>
  <c r="K28" i="282" s="1"/>
  <c r="R27" i="282"/>
  <c r="P27" i="282"/>
  <c r="T27" i="282" s="1"/>
  <c r="O27" i="282"/>
  <c r="S27" i="282" s="1"/>
  <c r="I27" i="282"/>
  <c r="J27" i="282" s="1"/>
  <c r="K27" i="282" s="1"/>
  <c r="S26" i="282"/>
  <c r="R26" i="282"/>
  <c r="P26" i="282"/>
  <c r="T26" i="282" s="1"/>
  <c r="O26" i="282"/>
  <c r="I26" i="282"/>
  <c r="J26" i="282" s="1"/>
  <c r="K26" i="282" s="1"/>
  <c r="R25" i="282"/>
  <c r="P25" i="282"/>
  <c r="T25" i="282" s="1"/>
  <c r="O25" i="282"/>
  <c r="S25" i="282" s="1"/>
  <c r="R24" i="282"/>
  <c r="P24" i="282"/>
  <c r="T24" i="282" s="1"/>
  <c r="O24" i="282"/>
  <c r="S24" i="282" s="1"/>
  <c r="T23" i="282"/>
  <c r="R23" i="282"/>
  <c r="P23" i="282"/>
  <c r="O23" i="282"/>
  <c r="S23" i="282" s="1"/>
  <c r="T22" i="282"/>
  <c r="R22" i="282"/>
  <c r="P22" i="282"/>
  <c r="O22" i="282"/>
  <c r="S22" i="282" s="1"/>
  <c r="R21" i="282"/>
  <c r="P21" i="282"/>
  <c r="T21" i="282" s="1"/>
  <c r="O21" i="282"/>
  <c r="S21" i="282" s="1"/>
  <c r="T20" i="282"/>
  <c r="R20" i="282"/>
  <c r="P20" i="282"/>
  <c r="O20" i="282"/>
  <c r="S20" i="282" s="1"/>
  <c r="S19" i="282"/>
  <c r="R19" i="282"/>
  <c r="P19" i="282"/>
  <c r="T19" i="282" s="1"/>
  <c r="O19" i="282"/>
  <c r="I19" i="282"/>
  <c r="J19" i="282" s="1"/>
  <c r="K19" i="282" s="1"/>
  <c r="S18" i="282"/>
  <c r="R18" i="282"/>
  <c r="P18" i="282"/>
  <c r="T18" i="282" s="1"/>
  <c r="O18" i="282"/>
  <c r="I18" i="282"/>
  <c r="J18" i="282" s="1"/>
  <c r="K18" i="282" s="1"/>
  <c r="R17" i="282"/>
  <c r="P17" i="282"/>
  <c r="T17" i="282" s="1"/>
  <c r="O17" i="282"/>
  <c r="S17" i="282" s="1"/>
  <c r="I17" i="282"/>
  <c r="J17" i="282" s="1"/>
  <c r="K17" i="282" s="1"/>
  <c r="S16" i="282"/>
  <c r="R16" i="282"/>
  <c r="P16" i="282"/>
  <c r="T16" i="282" s="1"/>
  <c r="O16" i="282"/>
  <c r="I16" i="282"/>
  <c r="J16" i="282" s="1"/>
  <c r="K16" i="282" s="1"/>
  <c r="R15" i="282"/>
  <c r="P15" i="282"/>
  <c r="T15" i="282" s="1"/>
  <c r="O15" i="282"/>
  <c r="S15" i="282" s="1"/>
  <c r="I15" i="282"/>
  <c r="J15" i="282" s="1"/>
  <c r="K15" i="282" s="1"/>
  <c r="R14" i="282"/>
  <c r="P14" i="282"/>
  <c r="T14" i="282" s="1"/>
  <c r="O14" i="282"/>
  <c r="S14" i="282" s="1"/>
  <c r="I14" i="282"/>
  <c r="J14" i="282" s="1"/>
  <c r="K14" i="282" s="1"/>
  <c r="R13" i="282"/>
  <c r="P13" i="282"/>
  <c r="T13" i="282" s="1"/>
  <c r="O13" i="282"/>
  <c r="S13" i="282" s="1"/>
  <c r="I13" i="282"/>
  <c r="J13" i="282" s="1"/>
  <c r="K13" i="282" s="1"/>
  <c r="S12" i="282"/>
  <c r="R12" i="282"/>
  <c r="P12" i="282"/>
  <c r="T12" i="282" s="1"/>
  <c r="O12" i="282"/>
  <c r="I12" i="282"/>
  <c r="J12" i="282" s="1"/>
  <c r="K12" i="282" s="1"/>
  <c r="S11" i="282"/>
  <c r="R11" i="282"/>
  <c r="P11" i="282"/>
  <c r="T11" i="282" s="1"/>
  <c r="O11" i="282"/>
  <c r="I11" i="282"/>
  <c r="J11" i="282" s="1"/>
  <c r="K11" i="282" s="1"/>
  <c r="S10" i="282"/>
  <c r="R10" i="282"/>
  <c r="P10" i="282"/>
  <c r="T10" i="282" s="1"/>
  <c r="O10" i="282"/>
  <c r="I10" i="282"/>
  <c r="J10" i="282" s="1"/>
  <c r="K10" i="282" s="1"/>
  <c r="R9" i="282"/>
  <c r="P9" i="282"/>
  <c r="T9" i="282" s="1"/>
  <c r="O9" i="282"/>
  <c r="S9" i="282" s="1"/>
  <c r="R8" i="282"/>
  <c r="P8" i="282"/>
  <c r="T8" i="282" s="1"/>
  <c r="O8" i="282"/>
  <c r="S8" i="282" s="1"/>
  <c r="T5" i="282"/>
  <c r="S5" i="282"/>
  <c r="R5" i="282"/>
  <c r="R4" i="282"/>
  <c r="N3" i="282"/>
  <c r="R3" i="282" s="1"/>
  <c r="R78" i="281"/>
  <c r="P78" i="281"/>
  <c r="T78" i="281" s="1"/>
  <c r="O78" i="281"/>
  <c r="S78" i="281" s="1"/>
  <c r="S77" i="281"/>
  <c r="R77" i="281"/>
  <c r="P77" i="281"/>
  <c r="T77" i="281" s="1"/>
  <c r="O77" i="281"/>
  <c r="R76" i="281"/>
  <c r="P76" i="281"/>
  <c r="T76" i="281" s="1"/>
  <c r="O76" i="281"/>
  <c r="S76" i="281" s="1"/>
  <c r="S75" i="281"/>
  <c r="R75" i="281"/>
  <c r="P75" i="281"/>
  <c r="T75" i="281" s="1"/>
  <c r="O75" i="281"/>
  <c r="R74" i="281"/>
  <c r="P74" i="281"/>
  <c r="T74" i="281" s="1"/>
  <c r="O74" i="281"/>
  <c r="S74" i="281" s="1"/>
  <c r="R73" i="281"/>
  <c r="P73" i="281"/>
  <c r="T73" i="281" s="1"/>
  <c r="O73" i="281"/>
  <c r="S73" i="281" s="1"/>
  <c r="R72" i="281"/>
  <c r="P72" i="281"/>
  <c r="T72" i="281" s="1"/>
  <c r="O72" i="281"/>
  <c r="S72" i="281" s="1"/>
  <c r="R71" i="281"/>
  <c r="P71" i="281"/>
  <c r="T71" i="281" s="1"/>
  <c r="O71" i="281"/>
  <c r="S71" i="281" s="1"/>
  <c r="R70" i="281"/>
  <c r="P70" i="281"/>
  <c r="T70" i="281" s="1"/>
  <c r="O70" i="281"/>
  <c r="S70" i="281" s="1"/>
  <c r="S69" i="281"/>
  <c r="R69" i="281"/>
  <c r="P69" i="281"/>
  <c r="T69" i="281" s="1"/>
  <c r="O69" i="281"/>
  <c r="R68" i="281"/>
  <c r="P68" i="281"/>
  <c r="T68" i="281" s="1"/>
  <c r="O68" i="281"/>
  <c r="S68" i="281" s="1"/>
  <c r="S67" i="281"/>
  <c r="R67" i="281"/>
  <c r="P67" i="281"/>
  <c r="T67" i="281" s="1"/>
  <c r="O67" i="281"/>
  <c r="R66" i="281"/>
  <c r="P66" i="281"/>
  <c r="T66" i="281" s="1"/>
  <c r="O66" i="281"/>
  <c r="S66" i="281" s="1"/>
  <c r="R65" i="281"/>
  <c r="P65" i="281"/>
  <c r="T65" i="281" s="1"/>
  <c r="O65" i="281"/>
  <c r="S65" i="281" s="1"/>
  <c r="R64" i="281"/>
  <c r="P64" i="281"/>
  <c r="T64" i="281" s="1"/>
  <c r="O64" i="281"/>
  <c r="S64" i="281" s="1"/>
  <c r="R63" i="281"/>
  <c r="P63" i="281"/>
  <c r="T63" i="281" s="1"/>
  <c r="O63" i="281"/>
  <c r="S63" i="281" s="1"/>
  <c r="R62" i="281"/>
  <c r="P62" i="281"/>
  <c r="T62" i="281" s="1"/>
  <c r="O62" i="281"/>
  <c r="S62" i="281" s="1"/>
  <c r="S61" i="281"/>
  <c r="R61" i="281"/>
  <c r="P61" i="281"/>
  <c r="T61" i="281" s="1"/>
  <c r="O61" i="281"/>
  <c r="R60" i="281"/>
  <c r="P60" i="281"/>
  <c r="T60" i="281" s="1"/>
  <c r="O60" i="281"/>
  <c r="S60" i="281" s="1"/>
  <c r="S59" i="281"/>
  <c r="R59" i="281"/>
  <c r="P59" i="281"/>
  <c r="T59" i="281" s="1"/>
  <c r="O59" i="281"/>
  <c r="B59" i="281"/>
  <c r="R58" i="281"/>
  <c r="P58" i="281"/>
  <c r="T58" i="281" s="1"/>
  <c r="O58" i="281"/>
  <c r="S58" i="281" s="1"/>
  <c r="R57" i="281"/>
  <c r="P57" i="281"/>
  <c r="T57" i="281" s="1"/>
  <c r="O57" i="281"/>
  <c r="S57" i="281" s="1"/>
  <c r="R56" i="281"/>
  <c r="P56" i="281"/>
  <c r="T56" i="281" s="1"/>
  <c r="O56" i="281"/>
  <c r="S56" i="281" s="1"/>
  <c r="S55" i="281"/>
  <c r="R55" i="281"/>
  <c r="P55" i="281"/>
  <c r="T55" i="281" s="1"/>
  <c r="O55" i="281"/>
  <c r="R54" i="281"/>
  <c r="P54" i="281"/>
  <c r="T54" i="281" s="1"/>
  <c r="O54" i="281"/>
  <c r="S54" i="281" s="1"/>
  <c r="T53" i="281"/>
  <c r="S53" i="281"/>
  <c r="R53" i="281"/>
  <c r="P53" i="281"/>
  <c r="O53" i="281"/>
  <c r="R52" i="281"/>
  <c r="P52" i="281"/>
  <c r="T52" i="281" s="1"/>
  <c r="O52" i="281"/>
  <c r="S52" i="281" s="1"/>
  <c r="T51" i="281"/>
  <c r="R51" i="281"/>
  <c r="P51" i="281"/>
  <c r="O51" i="281"/>
  <c r="S51" i="281" s="1"/>
  <c r="I51" i="281"/>
  <c r="J51" i="281" s="1"/>
  <c r="K51" i="281" s="1"/>
  <c r="T50" i="281"/>
  <c r="R50" i="281"/>
  <c r="P50" i="281"/>
  <c r="O50" i="281"/>
  <c r="S50" i="281" s="1"/>
  <c r="I50" i="281"/>
  <c r="J50" i="281" s="1"/>
  <c r="K50" i="281" s="1"/>
  <c r="R49" i="281"/>
  <c r="P49" i="281"/>
  <c r="T49" i="281" s="1"/>
  <c r="O49" i="281"/>
  <c r="S49" i="281" s="1"/>
  <c r="I49" i="281"/>
  <c r="J49" i="281" s="1"/>
  <c r="K49" i="281" s="1"/>
  <c r="R48" i="281"/>
  <c r="P48" i="281"/>
  <c r="T48" i="281" s="1"/>
  <c r="O48" i="281"/>
  <c r="S48" i="281" s="1"/>
  <c r="I48" i="281"/>
  <c r="J48" i="281" s="1"/>
  <c r="K48" i="281" s="1"/>
  <c r="T47" i="281"/>
  <c r="R47" i="281"/>
  <c r="P47" i="281"/>
  <c r="O47" i="281"/>
  <c r="S47" i="281" s="1"/>
  <c r="I47" i="281"/>
  <c r="J47" i="281" s="1"/>
  <c r="K47" i="281" s="1"/>
  <c r="T46" i="281"/>
  <c r="R46" i="281"/>
  <c r="P46" i="281"/>
  <c r="O46" i="281"/>
  <c r="S46" i="281" s="1"/>
  <c r="I46" i="281"/>
  <c r="J46" i="281" s="1"/>
  <c r="K46" i="281" s="1"/>
  <c r="R45" i="281"/>
  <c r="P45" i="281"/>
  <c r="T45" i="281" s="1"/>
  <c r="O45" i="281"/>
  <c r="S45" i="281" s="1"/>
  <c r="I45" i="281"/>
  <c r="J45" i="281" s="1"/>
  <c r="K45" i="281" s="1"/>
  <c r="R44" i="281"/>
  <c r="P44" i="281"/>
  <c r="T44" i="281" s="1"/>
  <c r="O44" i="281"/>
  <c r="S44" i="281" s="1"/>
  <c r="I44" i="281"/>
  <c r="J44" i="281" s="1"/>
  <c r="K44" i="281" s="1"/>
  <c r="T43" i="281"/>
  <c r="R43" i="281"/>
  <c r="P43" i="281"/>
  <c r="O43" i="281"/>
  <c r="S43" i="281" s="1"/>
  <c r="I43" i="281"/>
  <c r="J43" i="281" s="1"/>
  <c r="K43" i="281" s="1"/>
  <c r="T42" i="281"/>
  <c r="R42" i="281"/>
  <c r="P42" i="281"/>
  <c r="O42" i="281"/>
  <c r="S42" i="281" s="1"/>
  <c r="I42" i="281"/>
  <c r="J42" i="281" s="1"/>
  <c r="K42" i="281" s="1"/>
  <c r="R41" i="281"/>
  <c r="P41" i="281"/>
  <c r="T41" i="281" s="1"/>
  <c r="O41" i="281"/>
  <c r="S41" i="281" s="1"/>
  <c r="S40" i="281"/>
  <c r="R40" i="281"/>
  <c r="P40" i="281"/>
  <c r="T40" i="281" s="1"/>
  <c r="O40" i="281"/>
  <c r="R39" i="281"/>
  <c r="P39" i="281"/>
  <c r="T39" i="281" s="1"/>
  <c r="O39" i="281"/>
  <c r="S39" i="281" s="1"/>
  <c r="S38" i="281"/>
  <c r="R38" i="281"/>
  <c r="P38" i="281"/>
  <c r="T38" i="281" s="1"/>
  <c r="O38" i="281"/>
  <c r="R37" i="281"/>
  <c r="P37" i="281"/>
  <c r="T37" i="281" s="1"/>
  <c r="O37" i="281"/>
  <c r="S37" i="281" s="1"/>
  <c r="R36" i="281"/>
  <c r="P36" i="281"/>
  <c r="T36" i="281" s="1"/>
  <c r="O36" i="281"/>
  <c r="S36" i="281" s="1"/>
  <c r="R35" i="281"/>
  <c r="P35" i="281"/>
  <c r="T35" i="281" s="1"/>
  <c r="O35" i="281"/>
  <c r="S35" i="281" s="1"/>
  <c r="I35" i="281"/>
  <c r="J35" i="281" s="1"/>
  <c r="K35" i="281" s="1"/>
  <c r="T34" i="281"/>
  <c r="S34" i="281"/>
  <c r="R34" i="281"/>
  <c r="P34" i="281"/>
  <c r="O34" i="281"/>
  <c r="I34" i="281"/>
  <c r="J34" i="281" s="1"/>
  <c r="K34" i="281" s="1"/>
  <c r="S33" i="281"/>
  <c r="R33" i="281"/>
  <c r="P33" i="281"/>
  <c r="T33" i="281" s="1"/>
  <c r="O33" i="281"/>
  <c r="I33" i="281"/>
  <c r="J33" i="281" s="1"/>
  <c r="K33" i="281" s="1"/>
  <c r="T32" i="281"/>
  <c r="R32" i="281"/>
  <c r="P32" i="281"/>
  <c r="O32" i="281"/>
  <c r="S32" i="281" s="1"/>
  <c r="I32" i="281"/>
  <c r="J32" i="281" s="1"/>
  <c r="K32" i="281" s="1"/>
  <c r="R31" i="281"/>
  <c r="P31" i="281"/>
  <c r="T31" i="281" s="1"/>
  <c r="O31" i="281"/>
  <c r="S31" i="281" s="1"/>
  <c r="I31" i="281"/>
  <c r="J31" i="281" s="1"/>
  <c r="K31" i="281" s="1"/>
  <c r="T30" i="281"/>
  <c r="S30" i="281"/>
  <c r="R30" i="281"/>
  <c r="P30" i="281"/>
  <c r="O30" i="281"/>
  <c r="I30" i="281"/>
  <c r="J30" i="281" s="1"/>
  <c r="K30" i="281" s="1"/>
  <c r="S29" i="281"/>
  <c r="R29" i="281"/>
  <c r="P29" i="281"/>
  <c r="T29" i="281" s="1"/>
  <c r="O29" i="281"/>
  <c r="I29" i="281"/>
  <c r="J29" i="281" s="1"/>
  <c r="K29" i="281" s="1"/>
  <c r="T28" i="281"/>
  <c r="R28" i="281"/>
  <c r="P28" i="281"/>
  <c r="O28" i="281"/>
  <c r="S28" i="281" s="1"/>
  <c r="I28" i="281"/>
  <c r="J28" i="281" s="1"/>
  <c r="K28" i="281" s="1"/>
  <c r="R27" i="281"/>
  <c r="P27" i="281"/>
  <c r="T27" i="281" s="1"/>
  <c r="O27" i="281"/>
  <c r="S27" i="281" s="1"/>
  <c r="I27" i="281"/>
  <c r="J27" i="281" s="1"/>
  <c r="K27" i="281" s="1"/>
  <c r="T26" i="281"/>
  <c r="S26" i="281"/>
  <c r="R26" i="281"/>
  <c r="P26" i="281"/>
  <c r="O26" i="281"/>
  <c r="I26" i="281"/>
  <c r="J26" i="281" s="1"/>
  <c r="K26" i="281" s="1"/>
  <c r="S25" i="281"/>
  <c r="R25" i="281"/>
  <c r="P25" i="281"/>
  <c r="T25" i="281" s="1"/>
  <c r="O25" i="281"/>
  <c r="R24" i="281"/>
  <c r="P24" i="281"/>
  <c r="T24" i="281" s="1"/>
  <c r="O24" i="281"/>
  <c r="S24" i="281" s="1"/>
  <c r="R23" i="281"/>
  <c r="P23" i="281"/>
  <c r="T23" i="281" s="1"/>
  <c r="O23" i="281"/>
  <c r="S23" i="281" s="1"/>
  <c r="R22" i="281"/>
  <c r="P22" i="281"/>
  <c r="T22" i="281" s="1"/>
  <c r="O22" i="281"/>
  <c r="S22" i="281" s="1"/>
  <c r="R21" i="281"/>
  <c r="P21" i="281"/>
  <c r="T21" i="281" s="1"/>
  <c r="O21" i="281"/>
  <c r="S21" i="281" s="1"/>
  <c r="R20" i="281"/>
  <c r="P20" i="281"/>
  <c r="T20" i="281" s="1"/>
  <c r="O20" i="281"/>
  <c r="S20" i="281" s="1"/>
  <c r="S19" i="281"/>
  <c r="R19" i="281"/>
  <c r="P19" i="281"/>
  <c r="T19" i="281" s="1"/>
  <c r="O19" i="281"/>
  <c r="I19" i="281"/>
  <c r="J19" i="281" s="1"/>
  <c r="K19" i="281" s="1"/>
  <c r="S18" i="281"/>
  <c r="R18" i="281"/>
  <c r="P18" i="281"/>
  <c r="T18" i="281" s="1"/>
  <c r="O18" i="281"/>
  <c r="J18" i="281"/>
  <c r="K18" i="281" s="1"/>
  <c r="I18" i="281"/>
  <c r="R17" i="281"/>
  <c r="P17" i="281"/>
  <c r="T17" i="281" s="1"/>
  <c r="O17" i="281"/>
  <c r="S17" i="281" s="1"/>
  <c r="I17" i="281"/>
  <c r="J17" i="281" s="1"/>
  <c r="K17" i="281" s="1"/>
  <c r="S16" i="281"/>
  <c r="R16" i="281"/>
  <c r="P16" i="281"/>
  <c r="T16" i="281" s="1"/>
  <c r="O16" i="281"/>
  <c r="I16" i="281"/>
  <c r="J16" i="281" s="1"/>
  <c r="K16" i="281" s="1"/>
  <c r="S15" i="281"/>
  <c r="R15" i="281"/>
  <c r="P15" i="281"/>
  <c r="T15" i="281" s="1"/>
  <c r="O15" i="281"/>
  <c r="I15" i="281"/>
  <c r="J15" i="281" s="1"/>
  <c r="K15" i="281" s="1"/>
  <c r="S14" i="281"/>
  <c r="R14" i="281"/>
  <c r="P14" i="281"/>
  <c r="T14" i="281" s="1"/>
  <c r="O14" i="281"/>
  <c r="J14" i="281"/>
  <c r="K14" i="281" s="1"/>
  <c r="I14" i="281"/>
  <c r="S13" i="281"/>
  <c r="R13" i="281"/>
  <c r="P13" i="281"/>
  <c r="T13" i="281" s="1"/>
  <c r="O13" i="281"/>
  <c r="I13" i="281"/>
  <c r="J13" i="281" s="1"/>
  <c r="K13" i="281" s="1"/>
  <c r="S12" i="281"/>
  <c r="R12" i="281"/>
  <c r="P12" i="281"/>
  <c r="T12" i="281" s="1"/>
  <c r="O12" i="281"/>
  <c r="I12" i="281"/>
  <c r="J12" i="281" s="1"/>
  <c r="K12" i="281" s="1"/>
  <c r="S11" i="281"/>
  <c r="R11" i="281"/>
  <c r="P11" i="281"/>
  <c r="T11" i="281" s="1"/>
  <c r="O11" i="281"/>
  <c r="I11" i="281"/>
  <c r="J11" i="281" s="1"/>
  <c r="K11" i="281" s="1"/>
  <c r="R10" i="281"/>
  <c r="P10" i="281"/>
  <c r="T10" i="281" s="1"/>
  <c r="O10" i="281"/>
  <c r="S10" i="281" s="1"/>
  <c r="I10" i="281"/>
  <c r="J10" i="281" s="1"/>
  <c r="K10" i="281" s="1"/>
  <c r="R9" i="281"/>
  <c r="P9" i="281"/>
  <c r="T9" i="281" s="1"/>
  <c r="O9" i="281"/>
  <c r="S9" i="281" s="1"/>
  <c r="R8" i="281"/>
  <c r="P8" i="281"/>
  <c r="T8" i="281" s="1"/>
  <c r="O8" i="281"/>
  <c r="S8" i="281" s="1"/>
  <c r="T5" i="281"/>
  <c r="S5" i="281"/>
  <c r="R5" i="281"/>
  <c r="R4" i="281"/>
  <c r="N3" i="281"/>
  <c r="R3" i="281" s="1"/>
  <c r="R78" i="280"/>
  <c r="P78" i="280"/>
  <c r="T78" i="280" s="1"/>
  <c r="O78" i="280"/>
  <c r="S78" i="280" s="1"/>
  <c r="R77" i="280"/>
  <c r="P77" i="280"/>
  <c r="T77" i="280" s="1"/>
  <c r="O77" i="280"/>
  <c r="S77" i="280" s="1"/>
  <c r="R76" i="280"/>
  <c r="P76" i="280"/>
  <c r="T76" i="280" s="1"/>
  <c r="O76" i="280"/>
  <c r="S76" i="280" s="1"/>
  <c r="S75" i="280"/>
  <c r="R75" i="280"/>
  <c r="P75" i="280"/>
  <c r="T75" i="280" s="1"/>
  <c r="O75" i="280"/>
  <c r="R74" i="280"/>
  <c r="P74" i="280"/>
  <c r="T74" i="280" s="1"/>
  <c r="O74" i="280"/>
  <c r="S74" i="280" s="1"/>
  <c r="T73" i="280"/>
  <c r="R73" i="280"/>
  <c r="P73" i="280"/>
  <c r="O73" i="280"/>
  <c r="S73" i="280" s="1"/>
  <c r="R72" i="280"/>
  <c r="P72" i="280"/>
  <c r="T72" i="280" s="1"/>
  <c r="O72" i="280"/>
  <c r="S72" i="280" s="1"/>
  <c r="T71" i="280"/>
  <c r="S71" i="280"/>
  <c r="R71" i="280"/>
  <c r="P71" i="280"/>
  <c r="O71" i="280"/>
  <c r="R70" i="280"/>
  <c r="P70" i="280"/>
  <c r="T70" i="280" s="1"/>
  <c r="O70" i="280"/>
  <c r="S70" i="280" s="1"/>
  <c r="R69" i="280"/>
  <c r="P69" i="280"/>
  <c r="T69" i="280" s="1"/>
  <c r="O69" i="280"/>
  <c r="S69" i="280" s="1"/>
  <c r="R68" i="280"/>
  <c r="P68" i="280"/>
  <c r="T68" i="280" s="1"/>
  <c r="O68" i="280"/>
  <c r="S68" i="280" s="1"/>
  <c r="R67" i="280"/>
  <c r="P67" i="280"/>
  <c r="T67" i="280" s="1"/>
  <c r="O67" i="280"/>
  <c r="S67" i="280" s="1"/>
  <c r="T66" i="280"/>
  <c r="S66" i="280"/>
  <c r="R66" i="280"/>
  <c r="P66" i="280"/>
  <c r="O66" i="280"/>
  <c r="R65" i="280"/>
  <c r="P65" i="280"/>
  <c r="T65" i="280" s="1"/>
  <c r="O65" i="280"/>
  <c r="S65" i="280" s="1"/>
  <c r="S64" i="280"/>
  <c r="R64" i="280"/>
  <c r="P64" i="280"/>
  <c r="T64" i="280" s="1"/>
  <c r="O64" i="280"/>
  <c r="R63" i="280"/>
  <c r="P63" i="280"/>
  <c r="T63" i="280" s="1"/>
  <c r="O63" i="280"/>
  <c r="S63" i="280" s="1"/>
  <c r="T62" i="280"/>
  <c r="R62" i="280"/>
  <c r="P62" i="280"/>
  <c r="O62" i="280"/>
  <c r="S62" i="280" s="1"/>
  <c r="R61" i="280"/>
  <c r="P61" i="280"/>
  <c r="T61" i="280" s="1"/>
  <c r="O61" i="280"/>
  <c r="S61" i="280" s="1"/>
  <c r="R60" i="280"/>
  <c r="P60" i="280"/>
  <c r="T60" i="280" s="1"/>
  <c r="O60" i="280"/>
  <c r="S60" i="280" s="1"/>
  <c r="S59" i="280"/>
  <c r="R59" i="280"/>
  <c r="P59" i="280"/>
  <c r="T59" i="280" s="1"/>
  <c r="O59" i="280"/>
  <c r="B59" i="280"/>
  <c r="R58" i="280"/>
  <c r="P58" i="280"/>
  <c r="T58" i="280" s="1"/>
  <c r="O58" i="280"/>
  <c r="S58" i="280" s="1"/>
  <c r="S57" i="280"/>
  <c r="R57" i="280"/>
  <c r="P57" i="280"/>
  <c r="T57" i="280" s="1"/>
  <c r="O57" i="280"/>
  <c r="R56" i="280"/>
  <c r="P56" i="280"/>
  <c r="T56" i="280" s="1"/>
  <c r="O56" i="280"/>
  <c r="S56" i="280" s="1"/>
  <c r="T55" i="280"/>
  <c r="R55" i="280"/>
  <c r="P55" i="280"/>
  <c r="O55" i="280"/>
  <c r="S55" i="280" s="1"/>
  <c r="R54" i="280"/>
  <c r="P54" i="280"/>
  <c r="T54" i="280" s="1"/>
  <c r="O54" i="280"/>
  <c r="S54" i="280" s="1"/>
  <c r="R53" i="280"/>
  <c r="P53" i="280"/>
  <c r="T53" i="280" s="1"/>
  <c r="O53" i="280"/>
  <c r="S53" i="280" s="1"/>
  <c r="S52" i="280"/>
  <c r="R52" i="280"/>
  <c r="P52" i="280"/>
  <c r="T52" i="280" s="1"/>
  <c r="O52" i="280"/>
  <c r="R51" i="280"/>
  <c r="P51" i="280"/>
  <c r="T51" i="280" s="1"/>
  <c r="O51" i="280"/>
  <c r="S51" i="280" s="1"/>
  <c r="I51" i="280"/>
  <c r="J51" i="280" s="1"/>
  <c r="K51" i="280" s="1"/>
  <c r="T50" i="280"/>
  <c r="R50" i="280"/>
  <c r="P50" i="280"/>
  <c r="O50" i="280"/>
  <c r="S50" i="280" s="1"/>
  <c r="I50" i="280"/>
  <c r="J50" i="280" s="1"/>
  <c r="K50" i="280" s="1"/>
  <c r="T49" i="280"/>
  <c r="S49" i="280"/>
  <c r="R49" i="280"/>
  <c r="P49" i="280"/>
  <c r="O49" i="280"/>
  <c r="I49" i="280"/>
  <c r="J49" i="280" s="1"/>
  <c r="K49" i="280" s="1"/>
  <c r="R48" i="280"/>
  <c r="P48" i="280"/>
  <c r="T48" i="280" s="1"/>
  <c r="O48" i="280"/>
  <c r="S48" i="280" s="1"/>
  <c r="I48" i="280"/>
  <c r="J48" i="280" s="1"/>
  <c r="K48" i="280" s="1"/>
  <c r="R47" i="280"/>
  <c r="P47" i="280"/>
  <c r="T47" i="280" s="1"/>
  <c r="O47" i="280"/>
  <c r="S47" i="280" s="1"/>
  <c r="I47" i="280"/>
  <c r="J47" i="280" s="1"/>
  <c r="K47" i="280" s="1"/>
  <c r="T46" i="280"/>
  <c r="R46" i="280"/>
  <c r="P46" i="280"/>
  <c r="O46" i="280"/>
  <c r="S46" i="280" s="1"/>
  <c r="I46" i="280"/>
  <c r="J46" i="280" s="1"/>
  <c r="K46" i="280" s="1"/>
  <c r="T45" i="280"/>
  <c r="S45" i="280"/>
  <c r="R45" i="280"/>
  <c r="P45" i="280"/>
  <c r="O45" i="280"/>
  <c r="I45" i="280"/>
  <c r="J45" i="280" s="1"/>
  <c r="K45" i="280" s="1"/>
  <c r="R44" i="280"/>
  <c r="P44" i="280"/>
  <c r="T44" i="280" s="1"/>
  <c r="O44" i="280"/>
  <c r="S44" i="280" s="1"/>
  <c r="I44" i="280"/>
  <c r="J44" i="280" s="1"/>
  <c r="K44" i="280" s="1"/>
  <c r="R43" i="280"/>
  <c r="P43" i="280"/>
  <c r="T43" i="280" s="1"/>
  <c r="O43" i="280"/>
  <c r="S43" i="280" s="1"/>
  <c r="I43" i="280"/>
  <c r="J43" i="280" s="1"/>
  <c r="K43" i="280" s="1"/>
  <c r="T42" i="280"/>
  <c r="R42" i="280"/>
  <c r="P42" i="280"/>
  <c r="O42" i="280"/>
  <c r="S42" i="280" s="1"/>
  <c r="I42" i="280"/>
  <c r="J42" i="280" s="1"/>
  <c r="K42" i="280" s="1"/>
  <c r="T41" i="280"/>
  <c r="S41" i="280"/>
  <c r="R41" i="280"/>
  <c r="P41" i="280"/>
  <c r="O41" i="280"/>
  <c r="R40" i="280"/>
  <c r="P40" i="280"/>
  <c r="T40" i="280" s="1"/>
  <c r="O40" i="280"/>
  <c r="S40" i="280" s="1"/>
  <c r="S39" i="280"/>
  <c r="R39" i="280"/>
  <c r="P39" i="280"/>
  <c r="T39" i="280" s="1"/>
  <c r="O39" i="280"/>
  <c r="R38" i="280"/>
  <c r="P38" i="280"/>
  <c r="T38" i="280" s="1"/>
  <c r="O38" i="280"/>
  <c r="S38" i="280" s="1"/>
  <c r="S37" i="280"/>
  <c r="R37" i="280"/>
  <c r="P37" i="280"/>
  <c r="T37" i="280" s="1"/>
  <c r="O37" i="280"/>
  <c r="R36" i="280"/>
  <c r="P36" i="280"/>
  <c r="T36" i="280" s="1"/>
  <c r="O36" i="280"/>
  <c r="S36" i="280" s="1"/>
  <c r="S35" i="280"/>
  <c r="R35" i="280"/>
  <c r="P35" i="280"/>
  <c r="T35" i="280" s="1"/>
  <c r="O35" i="280"/>
  <c r="I35" i="280"/>
  <c r="J35" i="280" s="1"/>
  <c r="K35" i="280" s="1"/>
  <c r="R34" i="280"/>
  <c r="P34" i="280"/>
  <c r="T34" i="280" s="1"/>
  <c r="O34" i="280"/>
  <c r="S34" i="280" s="1"/>
  <c r="I34" i="280"/>
  <c r="J34" i="280" s="1"/>
  <c r="K34" i="280" s="1"/>
  <c r="R33" i="280"/>
  <c r="P33" i="280"/>
  <c r="T33" i="280" s="1"/>
  <c r="O33" i="280"/>
  <c r="S33" i="280" s="1"/>
  <c r="I33" i="280"/>
  <c r="J33" i="280" s="1"/>
  <c r="K33" i="280" s="1"/>
  <c r="S32" i="280"/>
  <c r="R32" i="280"/>
  <c r="P32" i="280"/>
  <c r="T32" i="280" s="1"/>
  <c r="O32" i="280"/>
  <c r="I32" i="280"/>
  <c r="J32" i="280" s="1"/>
  <c r="K32" i="280" s="1"/>
  <c r="R31" i="280"/>
  <c r="P31" i="280"/>
  <c r="T31" i="280" s="1"/>
  <c r="O31" i="280"/>
  <c r="S31" i="280" s="1"/>
  <c r="I31" i="280"/>
  <c r="J31" i="280" s="1"/>
  <c r="K31" i="280" s="1"/>
  <c r="R30" i="280"/>
  <c r="P30" i="280"/>
  <c r="T30" i="280" s="1"/>
  <c r="O30" i="280"/>
  <c r="S30" i="280" s="1"/>
  <c r="I30" i="280"/>
  <c r="J30" i="280" s="1"/>
  <c r="K30" i="280" s="1"/>
  <c r="S29" i="280"/>
  <c r="R29" i="280"/>
  <c r="P29" i="280"/>
  <c r="T29" i="280" s="1"/>
  <c r="O29" i="280"/>
  <c r="I29" i="280"/>
  <c r="J29" i="280" s="1"/>
  <c r="K29" i="280" s="1"/>
  <c r="R28" i="280"/>
  <c r="P28" i="280"/>
  <c r="T28" i="280" s="1"/>
  <c r="O28" i="280"/>
  <c r="S28" i="280" s="1"/>
  <c r="I28" i="280"/>
  <c r="J28" i="280" s="1"/>
  <c r="K28" i="280" s="1"/>
  <c r="S27" i="280"/>
  <c r="R27" i="280"/>
  <c r="P27" i="280"/>
  <c r="T27" i="280" s="1"/>
  <c r="O27" i="280"/>
  <c r="I27" i="280"/>
  <c r="J27" i="280" s="1"/>
  <c r="K27" i="280" s="1"/>
  <c r="R26" i="280"/>
  <c r="P26" i="280"/>
  <c r="T26" i="280" s="1"/>
  <c r="O26" i="280"/>
  <c r="S26" i="280" s="1"/>
  <c r="I26" i="280"/>
  <c r="J26" i="280" s="1"/>
  <c r="K26" i="280" s="1"/>
  <c r="R25" i="280"/>
  <c r="P25" i="280"/>
  <c r="T25" i="280" s="1"/>
  <c r="O25" i="280"/>
  <c r="S25" i="280" s="1"/>
  <c r="R24" i="280"/>
  <c r="P24" i="280"/>
  <c r="T24" i="280" s="1"/>
  <c r="O24" i="280"/>
  <c r="S24" i="280" s="1"/>
  <c r="R23" i="280"/>
  <c r="P23" i="280"/>
  <c r="T23" i="280" s="1"/>
  <c r="O23" i="280"/>
  <c r="S23" i="280" s="1"/>
  <c r="T22" i="280"/>
  <c r="R22" i="280"/>
  <c r="P22" i="280"/>
  <c r="O22" i="280"/>
  <c r="S22" i="280" s="1"/>
  <c r="R21" i="280"/>
  <c r="P21" i="280"/>
  <c r="T21" i="280" s="1"/>
  <c r="O21" i="280"/>
  <c r="S21" i="280" s="1"/>
  <c r="T20" i="280"/>
  <c r="S20" i="280"/>
  <c r="R20" i="280"/>
  <c r="P20" i="280"/>
  <c r="O20" i="280"/>
  <c r="R19" i="280"/>
  <c r="P19" i="280"/>
  <c r="T19" i="280" s="1"/>
  <c r="O19" i="280"/>
  <c r="S19" i="280" s="1"/>
  <c r="I19" i="280"/>
  <c r="J19" i="280" s="1"/>
  <c r="K19" i="280" s="1"/>
  <c r="R18" i="280"/>
  <c r="P18" i="280"/>
  <c r="T18" i="280" s="1"/>
  <c r="O18" i="280"/>
  <c r="S18" i="280" s="1"/>
  <c r="I18" i="280"/>
  <c r="J18" i="280" s="1"/>
  <c r="K18" i="280" s="1"/>
  <c r="S17" i="280"/>
  <c r="R17" i="280"/>
  <c r="P17" i="280"/>
  <c r="T17" i="280" s="1"/>
  <c r="O17" i="280"/>
  <c r="I17" i="280"/>
  <c r="J17" i="280" s="1"/>
  <c r="K17" i="280" s="1"/>
  <c r="R16" i="280"/>
  <c r="P16" i="280"/>
  <c r="T16" i="280" s="1"/>
  <c r="O16" i="280"/>
  <c r="S16" i="280" s="1"/>
  <c r="I16" i="280"/>
  <c r="J16" i="280" s="1"/>
  <c r="K16" i="280" s="1"/>
  <c r="S15" i="280"/>
  <c r="R15" i="280"/>
  <c r="P15" i="280"/>
  <c r="T15" i="280" s="1"/>
  <c r="O15" i="280"/>
  <c r="I15" i="280"/>
  <c r="J15" i="280" s="1"/>
  <c r="K15" i="280" s="1"/>
  <c r="R14" i="280"/>
  <c r="P14" i="280"/>
  <c r="T14" i="280" s="1"/>
  <c r="O14" i="280"/>
  <c r="S14" i="280" s="1"/>
  <c r="I14" i="280"/>
  <c r="J14" i="280" s="1"/>
  <c r="K14" i="280" s="1"/>
  <c r="R13" i="280"/>
  <c r="P13" i="280"/>
  <c r="T13" i="280" s="1"/>
  <c r="O13" i="280"/>
  <c r="S13" i="280" s="1"/>
  <c r="I13" i="280"/>
  <c r="J13" i="280" s="1"/>
  <c r="K13" i="280" s="1"/>
  <c r="S12" i="280"/>
  <c r="R12" i="280"/>
  <c r="P12" i="280"/>
  <c r="T12" i="280" s="1"/>
  <c r="O12" i="280"/>
  <c r="I12" i="280"/>
  <c r="J12" i="280" s="1"/>
  <c r="K12" i="280" s="1"/>
  <c r="R11" i="280"/>
  <c r="P11" i="280"/>
  <c r="T11" i="280" s="1"/>
  <c r="O11" i="280"/>
  <c r="S11" i="280" s="1"/>
  <c r="I11" i="280"/>
  <c r="J11" i="280" s="1"/>
  <c r="K11" i="280" s="1"/>
  <c r="R10" i="280"/>
  <c r="P10" i="280"/>
  <c r="T10" i="280" s="1"/>
  <c r="O10" i="280"/>
  <c r="S10" i="280" s="1"/>
  <c r="I10" i="280"/>
  <c r="J10" i="280" s="1"/>
  <c r="K10" i="280" s="1"/>
  <c r="S9" i="280"/>
  <c r="R9" i="280"/>
  <c r="P9" i="280"/>
  <c r="T9" i="280" s="1"/>
  <c r="O9" i="280"/>
  <c r="R8" i="280"/>
  <c r="P8" i="280"/>
  <c r="T8" i="280" s="1"/>
  <c r="O8" i="280"/>
  <c r="S8" i="280" s="1"/>
  <c r="T5" i="280"/>
  <c r="S5" i="280"/>
  <c r="R5" i="280"/>
  <c r="R4" i="280"/>
  <c r="N3" i="280"/>
  <c r="R3" i="280" s="1"/>
  <c r="V33" i="184"/>
  <c r="W33" i="184"/>
  <c r="X33" i="184"/>
  <c r="Y33" i="184"/>
  <c r="Z33" i="184"/>
  <c r="U33" i="184"/>
  <c r="R78" i="279"/>
  <c r="P78" i="279"/>
  <c r="T78" i="279" s="1"/>
  <c r="O78" i="279"/>
  <c r="S78" i="279" s="1"/>
  <c r="R77" i="279"/>
  <c r="P77" i="279"/>
  <c r="T77" i="279" s="1"/>
  <c r="O77" i="279"/>
  <c r="S77" i="279" s="1"/>
  <c r="R76" i="279"/>
  <c r="P76" i="279"/>
  <c r="T76" i="279" s="1"/>
  <c r="O76" i="279"/>
  <c r="S76" i="279" s="1"/>
  <c r="R75" i="279"/>
  <c r="P75" i="279"/>
  <c r="T75" i="279" s="1"/>
  <c r="O75" i="279"/>
  <c r="S75" i="279" s="1"/>
  <c r="R74" i="279"/>
  <c r="P74" i="279"/>
  <c r="T74" i="279" s="1"/>
  <c r="O74" i="279"/>
  <c r="S74" i="279" s="1"/>
  <c r="R73" i="279"/>
  <c r="P73" i="279"/>
  <c r="T73" i="279" s="1"/>
  <c r="O73" i="279"/>
  <c r="S73" i="279" s="1"/>
  <c r="R72" i="279"/>
  <c r="P72" i="279"/>
  <c r="T72" i="279" s="1"/>
  <c r="O72" i="279"/>
  <c r="S72" i="279" s="1"/>
  <c r="R71" i="279"/>
  <c r="P71" i="279"/>
  <c r="T71" i="279" s="1"/>
  <c r="O71" i="279"/>
  <c r="S71" i="279" s="1"/>
  <c r="R70" i="279"/>
  <c r="P70" i="279"/>
  <c r="T70" i="279" s="1"/>
  <c r="O70" i="279"/>
  <c r="S70" i="279" s="1"/>
  <c r="R69" i="279"/>
  <c r="P69" i="279"/>
  <c r="T69" i="279" s="1"/>
  <c r="O69" i="279"/>
  <c r="S69" i="279" s="1"/>
  <c r="R68" i="279"/>
  <c r="P68" i="279"/>
  <c r="T68" i="279" s="1"/>
  <c r="O68" i="279"/>
  <c r="S68" i="279" s="1"/>
  <c r="R67" i="279"/>
  <c r="P67" i="279"/>
  <c r="T67" i="279" s="1"/>
  <c r="O67" i="279"/>
  <c r="S67" i="279" s="1"/>
  <c r="R66" i="279"/>
  <c r="P66" i="279"/>
  <c r="T66" i="279" s="1"/>
  <c r="O66" i="279"/>
  <c r="S66" i="279" s="1"/>
  <c r="R65" i="279"/>
  <c r="P65" i="279"/>
  <c r="T65" i="279" s="1"/>
  <c r="O65" i="279"/>
  <c r="S65" i="279" s="1"/>
  <c r="R64" i="279"/>
  <c r="P64" i="279"/>
  <c r="T64" i="279" s="1"/>
  <c r="O64" i="279"/>
  <c r="S64" i="279" s="1"/>
  <c r="R63" i="279"/>
  <c r="P63" i="279"/>
  <c r="T63" i="279" s="1"/>
  <c r="O63" i="279"/>
  <c r="S63" i="279" s="1"/>
  <c r="R62" i="279"/>
  <c r="P62" i="279"/>
  <c r="T62" i="279" s="1"/>
  <c r="O62" i="279"/>
  <c r="S62" i="279" s="1"/>
  <c r="R61" i="279"/>
  <c r="P61" i="279"/>
  <c r="T61" i="279" s="1"/>
  <c r="O61" i="279"/>
  <c r="S61" i="279" s="1"/>
  <c r="R60" i="279"/>
  <c r="P60" i="279"/>
  <c r="T60" i="279" s="1"/>
  <c r="O60" i="279"/>
  <c r="S60" i="279" s="1"/>
  <c r="R59" i="279"/>
  <c r="P59" i="279"/>
  <c r="T59" i="279" s="1"/>
  <c r="O59" i="279"/>
  <c r="S59" i="279" s="1"/>
  <c r="B59" i="279"/>
  <c r="R58" i="279"/>
  <c r="P58" i="279"/>
  <c r="T58" i="279" s="1"/>
  <c r="O58" i="279"/>
  <c r="S58" i="279" s="1"/>
  <c r="R57" i="279"/>
  <c r="P57" i="279"/>
  <c r="T57" i="279" s="1"/>
  <c r="O57" i="279"/>
  <c r="S57" i="279" s="1"/>
  <c r="R56" i="279"/>
  <c r="P56" i="279"/>
  <c r="T56" i="279" s="1"/>
  <c r="O56" i="279"/>
  <c r="S56" i="279" s="1"/>
  <c r="R55" i="279"/>
  <c r="P55" i="279"/>
  <c r="T55" i="279" s="1"/>
  <c r="O55" i="279"/>
  <c r="S55" i="279" s="1"/>
  <c r="R54" i="279"/>
  <c r="P54" i="279"/>
  <c r="T54" i="279" s="1"/>
  <c r="O54" i="279"/>
  <c r="S54" i="279" s="1"/>
  <c r="R53" i="279"/>
  <c r="P53" i="279"/>
  <c r="T53" i="279" s="1"/>
  <c r="O53" i="279"/>
  <c r="S53" i="279" s="1"/>
  <c r="R52" i="279"/>
  <c r="P52" i="279"/>
  <c r="T52" i="279" s="1"/>
  <c r="O52" i="279"/>
  <c r="S52" i="279" s="1"/>
  <c r="R51" i="279"/>
  <c r="P51" i="279"/>
  <c r="T51" i="279" s="1"/>
  <c r="O51" i="279"/>
  <c r="S51" i="279" s="1"/>
  <c r="I51" i="279"/>
  <c r="J51" i="279" s="1"/>
  <c r="K51" i="279" s="1"/>
  <c r="R50" i="279"/>
  <c r="P50" i="279"/>
  <c r="T50" i="279" s="1"/>
  <c r="O50" i="279"/>
  <c r="S50" i="279" s="1"/>
  <c r="I50" i="279"/>
  <c r="J50" i="279" s="1"/>
  <c r="K50" i="279" s="1"/>
  <c r="R49" i="279"/>
  <c r="P49" i="279"/>
  <c r="T49" i="279" s="1"/>
  <c r="O49" i="279"/>
  <c r="S49" i="279" s="1"/>
  <c r="I49" i="279"/>
  <c r="J49" i="279" s="1"/>
  <c r="K49" i="279" s="1"/>
  <c r="R48" i="279"/>
  <c r="P48" i="279"/>
  <c r="T48" i="279" s="1"/>
  <c r="O48" i="279"/>
  <c r="S48" i="279" s="1"/>
  <c r="I48" i="279"/>
  <c r="J48" i="279" s="1"/>
  <c r="K48" i="279" s="1"/>
  <c r="R47" i="279"/>
  <c r="P47" i="279"/>
  <c r="T47" i="279" s="1"/>
  <c r="O47" i="279"/>
  <c r="S47" i="279" s="1"/>
  <c r="I47" i="279"/>
  <c r="J47" i="279" s="1"/>
  <c r="K47" i="279" s="1"/>
  <c r="R46" i="279"/>
  <c r="P46" i="279"/>
  <c r="T46" i="279" s="1"/>
  <c r="O46" i="279"/>
  <c r="S46" i="279" s="1"/>
  <c r="I46" i="279"/>
  <c r="J46" i="279" s="1"/>
  <c r="K46" i="279" s="1"/>
  <c r="R45" i="279"/>
  <c r="P45" i="279"/>
  <c r="T45" i="279" s="1"/>
  <c r="O45" i="279"/>
  <c r="S45" i="279" s="1"/>
  <c r="I45" i="279"/>
  <c r="J45" i="279" s="1"/>
  <c r="K45" i="279" s="1"/>
  <c r="R44" i="279"/>
  <c r="P44" i="279"/>
  <c r="T44" i="279" s="1"/>
  <c r="O44" i="279"/>
  <c r="S44" i="279" s="1"/>
  <c r="I44" i="279"/>
  <c r="J44" i="279" s="1"/>
  <c r="K44" i="279" s="1"/>
  <c r="R43" i="279"/>
  <c r="P43" i="279"/>
  <c r="T43" i="279" s="1"/>
  <c r="O43" i="279"/>
  <c r="S43" i="279" s="1"/>
  <c r="I43" i="279"/>
  <c r="J43" i="279" s="1"/>
  <c r="K43" i="279" s="1"/>
  <c r="R42" i="279"/>
  <c r="P42" i="279"/>
  <c r="T42" i="279" s="1"/>
  <c r="O42" i="279"/>
  <c r="S42" i="279" s="1"/>
  <c r="I42" i="279"/>
  <c r="J42" i="279" s="1"/>
  <c r="K42" i="279" s="1"/>
  <c r="R41" i="279"/>
  <c r="P41" i="279"/>
  <c r="T41" i="279" s="1"/>
  <c r="O41" i="279"/>
  <c r="S41" i="279" s="1"/>
  <c r="R40" i="279"/>
  <c r="P40" i="279"/>
  <c r="T40" i="279" s="1"/>
  <c r="O40" i="279"/>
  <c r="S40" i="279" s="1"/>
  <c r="R39" i="279"/>
  <c r="P39" i="279"/>
  <c r="T39" i="279" s="1"/>
  <c r="O39" i="279"/>
  <c r="S39" i="279" s="1"/>
  <c r="R38" i="279"/>
  <c r="P38" i="279"/>
  <c r="T38" i="279" s="1"/>
  <c r="O38" i="279"/>
  <c r="S38" i="279" s="1"/>
  <c r="R37" i="279"/>
  <c r="P37" i="279"/>
  <c r="T37" i="279" s="1"/>
  <c r="O37" i="279"/>
  <c r="S37" i="279" s="1"/>
  <c r="R36" i="279"/>
  <c r="P36" i="279"/>
  <c r="T36" i="279" s="1"/>
  <c r="O36" i="279"/>
  <c r="S36" i="279" s="1"/>
  <c r="R35" i="279"/>
  <c r="P35" i="279"/>
  <c r="T35" i="279" s="1"/>
  <c r="O35" i="279"/>
  <c r="S35" i="279" s="1"/>
  <c r="I35" i="279"/>
  <c r="J35" i="279" s="1"/>
  <c r="K35" i="279" s="1"/>
  <c r="R34" i="279"/>
  <c r="P34" i="279"/>
  <c r="T34" i="279" s="1"/>
  <c r="O34" i="279"/>
  <c r="S34" i="279" s="1"/>
  <c r="I34" i="279"/>
  <c r="J34" i="279" s="1"/>
  <c r="K34" i="279" s="1"/>
  <c r="R33" i="279"/>
  <c r="P33" i="279"/>
  <c r="T33" i="279" s="1"/>
  <c r="O33" i="279"/>
  <c r="S33" i="279" s="1"/>
  <c r="I33" i="279"/>
  <c r="J33" i="279" s="1"/>
  <c r="K33" i="279" s="1"/>
  <c r="R32" i="279"/>
  <c r="P32" i="279"/>
  <c r="T32" i="279" s="1"/>
  <c r="O32" i="279"/>
  <c r="S32" i="279" s="1"/>
  <c r="I32" i="279"/>
  <c r="J32" i="279" s="1"/>
  <c r="K32" i="279" s="1"/>
  <c r="R31" i="279"/>
  <c r="P31" i="279"/>
  <c r="T31" i="279" s="1"/>
  <c r="O31" i="279"/>
  <c r="S31" i="279" s="1"/>
  <c r="I31" i="279"/>
  <c r="J31" i="279" s="1"/>
  <c r="K31" i="279" s="1"/>
  <c r="R30" i="279"/>
  <c r="P30" i="279"/>
  <c r="T30" i="279" s="1"/>
  <c r="O30" i="279"/>
  <c r="S30" i="279" s="1"/>
  <c r="I30" i="279"/>
  <c r="J30" i="279" s="1"/>
  <c r="K30" i="279" s="1"/>
  <c r="R29" i="279"/>
  <c r="P29" i="279"/>
  <c r="T29" i="279" s="1"/>
  <c r="O29" i="279"/>
  <c r="S29" i="279" s="1"/>
  <c r="I29" i="279"/>
  <c r="J29" i="279" s="1"/>
  <c r="K29" i="279" s="1"/>
  <c r="T28" i="279"/>
  <c r="R28" i="279"/>
  <c r="P28" i="279"/>
  <c r="O28" i="279"/>
  <c r="S28" i="279" s="1"/>
  <c r="I28" i="279"/>
  <c r="J28" i="279" s="1"/>
  <c r="K28" i="279" s="1"/>
  <c r="R27" i="279"/>
  <c r="P27" i="279"/>
  <c r="T27" i="279" s="1"/>
  <c r="O27" i="279"/>
  <c r="S27" i="279" s="1"/>
  <c r="I27" i="279"/>
  <c r="J27" i="279" s="1"/>
  <c r="K27" i="279" s="1"/>
  <c r="R26" i="279"/>
  <c r="P26" i="279"/>
  <c r="T26" i="279" s="1"/>
  <c r="O26" i="279"/>
  <c r="S26" i="279" s="1"/>
  <c r="I26" i="279"/>
  <c r="J26" i="279" s="1"/>
  <c r="K26" i="279" s="1"/>
  <c r="R25" i="279"/>
  <c r="P25" i="279"/>
  <c r="T25" i="279" s="1"/>
  <c r="O25" i="279"/>
  <c r="S25" i="279" s="1"/>
  <c r="R24" i="279"/>
  <c r="P24" i="279"/>
  <c r="T24" i="279" s="1"/>
  <c r="O24" i="279"/>
  <c r="S24" i="279" s="1"/>
  <c r="R23" i="279"/>
  <c r="P23" i="279"/>
  <c r="T23" i="279" s="1"/>
  <c r="O23" i="279"/>
  <c r="S23" i="279" s="1"/>
  <c r="R22" i="279"/>
  <c r="P22" i="279"/>
  <c r="T22" i="279" s="1"/>
  <c r="O22" i="279"/>
  <c r="S22" i="279" s="1"/>
  <c r="R21" i="279"/>
  <c r="P21" i="279"/>
  <c r="T21" i="279" s="1"/>
  <c r="O21" i="279"/>
  <c r="S21" i="279" s="1"/>
  <c r="R20" i="279"/>
  <c r="P20" i="279"/>
  <c r="T20" i="279" s="1"/>
  <c r="O20" i="279"/>
  <c r="S20" i="279" s="1"/>
  <c r="R19" i="279"/>
  <c r="P19" i="279"/>
  <c r="T19" i="279" s="1"/>
  <c r="O19" i="279"/>
  <c r="S19" i="279" s="1"/>
  <c r="I19" i="279"/>
  <c r="J19" i="279" s="1"/>
  <c r="K19" i="279" s="1"/>
  <c r="R18" i="279"/>
  <c r="P18" i="279"/>
  <c r="T18" i="279" s="1"/>
  <c r="O18" i="279"/>
  <c r="S18" i="279" s="1"/>
  <c r="I18" i="279"/>
  <c r="J18" i="279" s="1"/>
  <c r="K18" i="279" s="1"/>
  <c r="R17" i="279"/>
  <c r="P17" i="279"/>
  <c r="T17" i="279" s="1"/>
  <c r="O17" i="279"/>
  <c r="S17" i="279" s="1"/>
  <c r="I17" i="279"/>
  <c r="J17" i="279" s="1"/>
  <c r="K17" i="279" s="1"/>
  <c r="R16" i="279"/>
  <c r="P16" i="279"/>
  <c r="T16" i="279" s="1"/>
  <c r="O16" i="279"/>
  <c r="S16" i="279" s="1"/>
  <c r="I16" i="279"/>
  <c r="J16" i="279" s="1"/>
  <c r="K16" i="279" s="1"/>
  <c r="R15" i="279"/>
  <c r="P15" i="279"/>
  <c r="T15" i="279" s="1"/>
  <c r="O15" i="279"/>
  <c r="S15" i="279" s="1"/>
  <c r="I15" i="279"/>
  <c r="J15" i="279" s="1"/>
  <c r="K15" i="279" s="1"/>
  <c r="R14" i="279"/>
  <c r="P14" i="279"/>
  <c r="T14" i="279" s="1"/>
  <c r="O14" i="279"/>
  <c r="S14" i="279" s="1"/>
  <c r="I14" i="279"/>
  <c r="J14" i="279" s="1"/>
  <c r="K14" i="279" s="1"/>
  <c r="R13" i="279"/>
  <c r="P13" i="279"/>
  <c r="T13" i="279" s="1"/>
  <c r="O13" i="279"/>
  <c r="S13" i="279" s="1"/>
  <c r="I13" i="279"/>
  <c r="J13" i="279" s="1"/>
  <c r="K13" i="279" s="1"/>
  <c r="R12" i="279"/>
  <c r="P12" i="279"/>
  <c r="T12" i="279" s="1"/>
  <c r="O12" i="279"/>
  <c r="S12" i="279" s="1"/>
  <c r="I12" i="279"/>
  <c r="J12" i="279" s="1"/>
  <c r="K12" i="279" s="1"/>
  <c r="R11" i="279"/>
  <c r="P11" i="279"/>
  <c r="T11" i="279" s="1"/>
  <c r="O11" i="279"/>
  <c r="S11" i="279" s="1"/>
  <c r="I11" i="279"/>
  <c r="J11" i="279" s="1"/>
  <c r="K11" i="279" s="1"/>
  <c r="R10" i="279"/>
  <c r="P10" i="279"/>
  <c r="T10" i="279" s="1"/>
  <c r="O10" i="279"/>
  <c r="S10" i="279" s="1"/>
  <c r="I10" i="279"/>
  <c r="J10" i="279" s="1"/>
  <c r="K10" i="279" s="1"/>
  <c r="R9" i="279"/>
  <c r="P9" i="279"/>
  <c r="T9" i="279" s="1"/>
  <c r="O9" i="279"/>
  <c r="S9" i="279" s="1"/>
  <c r="R8" i="279"/>
  <c r="P8" i="279"/>
  <c r="T8" i="279" s="1"/>
  <c r="O8" i="279"/>
  <c r="S8" i="279" s="1"/>
  <c r="T5" i="279"/>
  <c r="S5" i="279"/>
  <c r="R5" i="279"/>
  <c r="R4" i="279"/>
  <c r="N3" i="279"/>
  <c r="R3" i="279" s="1"/>
  <c r="R78" i="278"/>
  <c r="P78" i="278"/>
  <c r="T78" i="278" s="1"/>
  <c r="O78" i="278"/>
  <c r="S78" i="278" s="1"/>
  <c r="R77" i="278"/>
  <c r="P77" i="278"/>
  <c r="T77" i="278" s="1"/>
  <c r="O77" i="278"/>
  <c r="S77" i="278" s="1"/>
  <c r="R76" i="278"/>
  <c r="P76" i="278"/>
  <c r="T76" i="278" s="1"/>
  <c r="O76" i="278"/>
  <c r="S76" i="278" s="1"/>
  <c r="R75" i="278"/>
  <c r="P75" i="278"/>
  <c r="T75" i="278" s="1"/>
  <c r="O75" i="278"/>
  <c r="S75" i="278" s="1"/>
  <c r="R74" i="278"/>
  <c r="P74" i="278"/>
  <c r="T74" i="278" s="1"/>
  <c r="O74" i="278"/>
  <c r="S74" i="278" s="1"/>
  <c r="R73" i="278"/>
  <c r="P73" i="278"/>
  <c r="T73" i="278" s="1"/>
  <c r="O73" i="278"/>
  <c r="S73" i="278" s="1"/>
  <c r="R72" i="278"/>
  <c r="P72" i="278"/>
  <c r="T72" i="278" s="1"/>
  <c r="O72" i="278"/>
  <c r="S72" i="278" s="1"/>
  <c r="R71" i="278"/>
  <c r="P71" i="278"/>
  <c r="T71" i="278" s="1"/>
  <c r="O71" i="278"/>
  <c r="S71" i="278" s="1"/>
  <c r="R70" i="278"/>
  <c r="P70" i="278"/>
  <c r="T70" i="278" s="1"/>
  <c r="O70" i="278"/>
  <c r="S70" i="278" s="1"/>
  <c r="R69" i="278"/>
  <c r="P69" i="278"/>
  <c r="T69" i="278" s="1"/>
  <c r="O69" i="278"/>
  <c r="S69" i="278" s="1"/>
  <c r="R68" i="278"/>
  <c r="P68" i="278"/>
  <c r="T68" i="278" s="1"/>
  <c r="O68" i="278"/>
  <c r="S68" i="278" s="1"/>
  <c r="R67" i="278"/>
  <c r="P67" i="278"/>
  <c r="T67" i="278" s="1"/>
  <c r="O67" i="278"/>
  <c r="S67" i="278" s="1"/>
  <c r="R66" i="278"/>
  <c r="P66" i="278"/>
  <c r="T66" i="278" s="1"/>
  <c r="O66" i="278"/>
  <c r="S66" i="278" s="1"/>
  <c r="R65" i="278"/>
  <c r="P65" i="278"/>
  <c r="T65" i="278" s="1"/>
  <c r="O65" i="278"/>
  <c r="S65" i="278" s="1"/>
  <c r="R64" i="278"/>
  <c r="P64" i="278"/>
  <c r="T64" i="278" s="1"/>
  <c r="O64" i="278"/>
  <c r="S64" i="278" s="1"/>
  <c r="R63" i="278"/>
  <c r="P63" i="278"/>
  <c r="T63" i="278" s="1"/>
  <c r="O63" i="278"/>
  <c r="S63" i="278" s="1"/>
  <c r="R62" i="278"/>
  <c r="P62" i="278"/>
  <c r="T62" i="278" s="1"/>
  <c r="O62" i="278"/>
  <c r="S62" i="278" s="1"/>
  <c r="R61" i="278"/>
  <c r="P61" i="278"/>
  <c r="T61" i="278" s="1"/>
  <c r="O61" i="278"/>
  <c r="S61" i="278" s="1"/>
  <c r="R60" i="278"/>
  <c r="P60" i="278"/>
  <c r="T60" i="278" s="1"/>
  <c r="O60" i="278"/>
  <c r="S60" i="278" s="1"/>
  <c r="R59" i="278"/>
  <c r="P59" i="278"/>
  <c r="T59" i="278" s="1"/>
  <c r="O59" i="278"/>
  <c r="S59" i="278" s="1"/>
  <c r="B59" i="278"/>
  <c r="R58" i="278"/>
  <c r="P58" i="278"/>
  <c r="T58" i="278" s="1"/>
  <c r="O58" i="278"/>
  <c r="S58" i="278" s="1"/>
  <c r="R57" i="278"/>
  <c r="P57" i="278"/>
  <c r="T57" i="278" s="1"/>
  <c r="O57" i="278"/>
  <c r="S57" i="278" s="1"/>
  <c r="R56" i="278"/>
  <c r="P56" i="278"/>
  <c r="T56" i="278" s="1"/>
  <c r="O56" i="278"/>
  <c r="S56" i="278" s="1"/>
  <c r="R55" i="278"/>
  <c r="P55" i="278"/>
  <c r="T55" i="278" s="1"/>
  <c r="O55" i="278"/>
  <c r="S55" i="278" s="1"/>
  <c r="R54" i="278"/>
  <c r="P54" i="278"/>
  <c r="T54" i="278" s="1"/>
  <c r="O54" i="278"/>
  <c r="S54" i="278" s="1"/>
  <c r="R53" i="278"/>
  <c r="P53" i="278"/>
  <c r="T53" i="278" s="1"/>
  <c r="O53" i="278"/>
  <c r="S53" i="278" s="1"/>
  <c r="R52" i="278"/>
  <c r="P52" i="278"/>
  <c r="T52" i="278" s="1"/>
  <c r="O52" i="278"/>
  <c r="S52" i="278" s="1"/>
  <c r="R51" i="278"/>
  <c r="P51" i="278"/>
  <c r="T51" i="278" s="1"/>
  <c r="O51" i="278"/>
  <c r="S51" i="278" s="1"/>
  <c r="I51" i="278"/>
  <c r="J51" i="278" s="1"/>
  <c r="K51" i="278" s="1"/>
  <c r="R50" i="278"/>
  <c r="P50" i="278"/>
  <c r="T50" i="278" s="1"/>
  <c r="O50" i="278"/>
  <c r="S50" i="278" s="1"/>
  <c r="I50" i="278"/>
  <c r="J50" i="278" s="1"/>
  <c r="K50" i="278" s="1"/>
  <c r="R49" i="278"/>
  <c r="P49" i="278"/>
  <c r="T49" i="278" s="1"/>
  <c r="O49" i="278"/>
  <c r="S49" i="278" s="1"/>
  <c r="I49" i="278"/>
  <c r="J49" i="278" s="1"/>
  <c r="K49" i="278" s="1"/>
  <c r="R48" i="278"/>
  <c r="P48" i="278"/>
  <c r="T48" i="278" s="1"/>
  <c r="O48" i="278"/>
  <c r="S48" i="278" s="1"/>
  <c r="I48" i="278"/>
  <c r="J48" i="278" s="1"/>
  <c r="K48" i="278" s="1"/>
  <c r="R47" i="278"/>
  <c r="P47" i="278"/>
  <c r="T47" i="278" s="1"/>
  <c r="O47" i="278"/>
  <c r="S47" i="278" s="1"/>
  <c r="I47" i="278"/>
  <c r="J47" i="278" s="1"/>
  <c r="K47" i="278" s="1"/>
  <c r="R46" i="278"/>
  <c r="P46" i="278"/>
  <c r="T46" i="278" s="1"/>
  <c r="O46" i="278"/>
  <c r="S46" i="278" s="1"/>
  <c r="I46" i="278"/>
  <c r="J46" i="278" s="1"/>
  <c r="K46" i="278" s="1"/>
  <c r="R45" i="278"/>
  <c r="P45" i="278"/>
  <c r="T45" i="278" s="1"/>
  <c r="O45" i="278"/>
  <c r="S45" i="278" s="1"/>
  <c r="I45" i="278"/>
  <c r="J45" i="278" s="1"/>
  <c r="K45" i="278" s="1"/>
  <c r="R44" i="278"/>
  <c r="P44" i="278"/>
  <c r="T44" i="278" s="1"/>
  <c r="O44" i="278"/>
  <c r="S44" i="278" s="1"/>
  <c r="I44" i="278"/>
  <c r="J44" i="278" s="1"/>
  <c r="K44" i="278" s="1"/>
  <c r="R43" i="278"/>
  <c r="P43" i="278"/>
  <c r="T43" i="278" s="1"/>
  <c r="O43" i="278"/>
  <c r="S43" i="278" s="1"/>
  <c r="I43" i="278"/>
  <c r="J43" i="278" s="1"/>
  <c r="K43" i="278" s="1"/>
  <c r="R42" i="278"/>
  <c r="P42" i="278"/>
  <c r="T42" i="278" s="1"/>
  <c r="O42" i="278"/>
  <c r="S42" i="278" s="1"/>
  <c r="I42" i="278"/>
  <c r="J42" i="278" s="1"/>
  <c r="K42" i="278" s="1"/>
  <c r="R41" i="278"/>
  <c r="P41" i="278"/>
  <c r="T41" i="278" s="1"/>
  <c r="O41" i="278"/>
  <c r="S41" i="278" s="1"/>
  <c r="R40" i="278"/>
  <c r="P40" i="278"/>
  <c r="T40" i="278" s="1"/>
  <c r="O40" i="278"/>
  <c r="S40" i="278" s="1"/>
  <c r="R39" i="278"/>
  <c r="P39" i="278"/>
  <c r="T39" i="278" s="1"/>
  <c r="O39" i="278"/>
  <c r="S39" i="278" s="1"/>
  <c r="R38" i="278"/>
  <c r="P38" i="278"/>
  <c r="T38" i="278" s="1"/>
  <c r="O38" i="278"/>
  <c r="S38" i="278" s="1"/>
  <c r="R37" i="278"/>
  <c r="P37" i="278"/>
  <c r="T37" i="278" s="1"/>
  <c r="O37" i="278"/>
  <c r="S37" i="278" s="1"/>
  <c r="R36" i="278"/>
  <c r="P36" i="278"/>
  <c r="T36" i="278" s="1"/>
  <c r="O36" i="278"/>
  <c r="S36" i="278" s="1"/>
  <c r="R35" i="278"/>
  <c r="P35" i="278"/>
  <c r="T35" i="278" s="1"/>
  <c r="O35" i="278"/>
  <c r="S35" i="278" s="1"/>
  <c r="I35" i="278"/>
  <c r="J35" i="278" s="1"/>
  <c r="K35" i="278" s="1"/>
  <c r="R34" i="278"/>
  <c r="P34" i="278"/>
  <c r="T34" i="278" s="1"/>
  <c r="O34" i="278"/>
  <c r="S34" i="278" s="1"/>
  <c r="I34" i="278"/>
  <c r="J34" i="278" s="1"/>
  <c r="K34" i="278" s="1"/>
  <c r="R33" i="278"/>
  <c r="P33" i="278"/>
  <c r="T33" i="278" s="1"/>
  <c r="O33" i="278"/>
  <c r="S33" i="278" s="1"/>
  <c r="I33" i="278"/>
  <c r="J33" i="278" s="1"/>
  <c r="K33" i="278" s="1"/>
  <c r="R32" i="278"/>
  <c r="P32" i="278"/>
  <c r="T32" i="278" s="1"/>
  <c r="O32" i="278"/>
  <c r="S32" i="278" s="1"/>
  <c r="I32" i="278"/>
  <c r="J32" i="278" s="1"/>
  <c r="K32" i="278" s="1"/>
  <c r="R31" i="278"/>
  <c r="P31" i="278"/>
  <c r="T31" i="278" s="1"/>
  <c r="O31" i="278"/>
  <c r="S31" i="278" s="1"/>
  <c r="I31" i="278"/>
  <c r="J31" i="278" s="1"/>
  <c r="K31" i="278" s="1"/>
  <c r="R30" i="278"/>
  <c r="P30" i="278"/>
  <c r="T30" i="278" s="1"/>
  <c r="O30" i="278"/>
  <c r="S30" i="278" s="1"/>
  <c r="I30" i="278"/>
  <c r="J30" i="278" s="1"/>
  <c r="K30" i="278" s="1"/>
  <c r="R29" i="278"/>
  <c r="P29" i="278"/>
  <c r="T29" i="278" s="1"/>
  <c r="O29" i="278"/>
  <c r="S29" i="278" s="1"/>
  <c r="I29" i="278"/>
  <c r="J29" i="278" s="1"/>
  <c r="K29" i="278" s="1"/>
  <c r="R28" i="278"/>
  <c r="P28" i="278"/>
  <c r="T28" i="278" s="1"/>
  <c r="O28" i="278"/>
  <c r="S28" i="278" s="1"/>
  <c r="I28" i="278"/>
  <c r="J28" i="278" s="1"/>
  <c r="K28" i="278" s="1"/>
  <c r="R27" i="278"/>
  <c r="P27" i="278"/>
  <c r="T27" i="278" s="1"/>
  <c r="O27" i="278"/>
  <c r="S27" i="278" s="1"/>
  <c r="I27" i="278"/>
  <c r="J27" i="278" s="1"/>
  <c r="K27" i="278" s="1"/>
  <c r="R26" i="278"/>
  <c r="P26" i="278"/>
  <c r="T26" i="278" s="1"/>
  <c r="O26" i="278"/>
  <c r="S26" i="278" s="1"/>
  <c r="I26" i="278"/>
  <c r="J26" i="278" s="1"/>
  <c r="K26" i="278" s="1"/>
  <c r="R25" i="278"/>
  <c r="P25" i="278"/>
  <c r="T25" i="278" s="1"/>
  <c r="O25" i="278"/>
  <c r="S25" i="278" s="1"/>
  <c r="R24" i="278"/>
  <c r="P24" i="278"/>
  <c r="T24" i="278" s="1"/>
  <c r="O24" i="278"/>
  <c r="S24" i="278" s="1"/>
  <c r="R23" i="278"/>
  <c r="P23" i="278"/>
  <c r="T23" i="278" s="1"/>
  <c r="O23" i="278"/>
  <c r="S23" i="278" s="1"/>
  <c r="R22" i="278"/>
  <c r="P22" i="278"/>
  <c r="T22" i="278" s="1"/>
  <c r="O22" i="278"/>
  <c r="S22" i="278" s="1"/>
  <c r="R21" i="278"/>
  <c r="P21" i="278"/>
  <c r="T21" i="278" s="1"/>
  <c r="O21" i="278"/>
  <c r="S21" i="278" s="1"/>
  <c r="R20" i="278"/>
  <c r="P20" i="278"/>
  <c r="T20" i="278" s="1"/>
  <c r="O20" i="278"/>
  <c r="S20" i="278" s="1"/>
  <c r="R19" i="278"/>
  <c r="P19" i="278"/>
  <c r="T19" i="278" s="1"/>
  <c r="O19" i="278"/>
  <c r="S19" i="278" s="1"/>
  <c r="I19" i="278"/>
  <c r="J19" i="278" s="1"/>
  <c r="K19" i="278" s="1"/>
  <c r="R18" i="278"/>
  <c r="P18" i="278"/>
  <c r="T18" i="278" s="1"/>
  <c r="O18" i="278"/>
  <c r="S18" i="278" s="1"/>
  <c r="I18" i="278"/>
  <c r="J18" i="278" s="1"/>
  <c r="K18" i="278" s="1"/>
  <c r="R17" i="278"/>
  <c r="P17" i="278"/>
  <c r="T17" i="278" s="1"/>
  <c r="O17" i="278"/>
  <c r="S17" i="278" s="1"/>
  <c r="I17" i="278"/>
  <c r="J17" i="278" s="1"/>
  <c r="K17" i="278" s="1"/>
  <c r="R16" i="278"/>
  <c r="P16" i="278"/>
  <c r="T16" i="278" s="1"/>
  <c r="O16" i="278"/>
  <c r="S16" i="278" s="1"/>
  <c r="I16" i="278"/>
  <c r="J16" i="278" s="1"/>
  <c r="K16" i="278" s="1"/>
  <c r="R15" i="278"/>
  <c r="P15" i="278"/>
  <c r="T15" i="278" s="1"/>
  <c r="O15" i="278"/>
  <c r="S15" i="278" s="1"/>
  <c r="I15" i="278"/>
  <c r="J15" i="278" s="1"/>
  <c r="K15" i="278" s="1"/>
  <c r="R14" i="278"/>
  <c r="P14" i="278"/>
  <c r="T14" i="278" s="1"/>
  <c r="O14" i="278"/>
  <c r="S14" i="278" s="1"/>
  <c r="I14" i="278"/>
  <c r="J14" i="278" s="1"/>
  <c r="K14" i="278" s="1"/>
  <c r="R13" i="278"/>
  <c r="P13" i="278"/>
  <c r="T13" i="278" s="1"/>
  <c r="O13" i="278"/>
  <c r="S13" i="278" s="1"/>
  <c r="I13" i="278"/>
  <c r="J13" i="278" s="1"/>
  <c r="K13" i="278" s="1"/>
  <c r="R12" i="278"/>
  <c r="P12" i="278"/>
  <c r="T12" i="278" s="1"/>
  <c r="O12" i="278"/>
  <c r="S12" i="278" s="1"/>
  <c r="I12" i="278"/>
  <c r="J12" i="278" s="1"/>
  <c r="K12" i="278" s="1"/>
  <c r="R11" i="278"/>
  <c r="P11" i="278"/>
  <c r="T11" i="278" s="1"/>
  <c r="O11" i="278"/>
  <c r="S11" i="278" s="1"/>
  <c r="I11" i="278"/>
  <c r="J11" i="278" s="1"/>
  <c r="K11" i="278" s="1"/>
  <c r="R10" i="278"/>
  <c r="P10" i="278"/>
  <c r="T10" i="278" s="1"/>
  <c r="O10" i="278"/>
  <c r="S10" i="278" s="1"/>
  <c r="I10" i="278"/>
  <c r="J10" i="278" s="1"/>
  <c r="K10" i="278" s="1"/>
  <c r="R9" i="278"/>
  <c r="P9" i="278"/>
  <c r="T9" i="278" s="1"/>
  <c r="O9" i="278"/>
  <c r="S9" i="278" s="1"/>
  <c r="R8" i="278"/>
  <c r="P8" i="278"/>
  <c r="T8" i="278" s="1"/>
  <c r="O8" i="278"/>
  <c r="S8" i="278" s="1"/>
  <c r="T5" i="278"/>
  <c r="S5" i="278"/>
  <c r="R5" i="278"/>
  <c r="R4" i="278"/>
  <c r="N3" i="278"/>
  <c r="R3" i="278" s="1"/>
  <c r="R78" i="277"/>
  <c r="P78" i="277"/>
  <c r="T78" i="277" s="1"/>
  <c r="O78" i="277"/>
  <c r="S78" i="277" s="1"/>
  <c r="R77" i="277"/>
  <c r="P77" i="277"/>
  <c r="T77" i="277" s="1"/>
  <c r="O77" i="277"/>
  <c r="S77" i="277" s="1"/>
  <c r="R76" i="277"/>
  <c r="P76" i="277"/>
  <c r="T76" i="277" s="1"/>
  <c r="O76" i="277"/>
  <c r="S76" i="277" s="1"/>
  <c r="R75" i="277"/>
  <c r="P75" i="277"/>
  <c r="T75" i="277" s="1"/>
  <c r="O75" i="277"/>
  <c r="S75" i="277" s="1"/>
  <c r="R74" i="277"/>
  <c r="P74" i="277"/>
  <c r="T74" i="277" s="1"/>
  <c r="O74" i="277"/>
  <c r="S74" i="277" s="1"/>
  <c r="R73" i="277"/>
  <c r="P73" i="277"/>
  <c r="T73" i="277" s="1"/>
  <c r="O73" i="277"/>
  <c r="S73" i="277" s="1"/>
  <c r="R72" i="277"/>
  <c r="P72" i="277"/>
  <c r="T72" i="277" s="1"/>
  <c r="O72" i="277"/>
  <c r="S72" i="277" s="1"/>
  <c r="R71" i="277"/>
  <c r="P71" i="277"/>
  <c r="T71" i="277" s="1"/>
  <c r="O71" i="277"/>
  <c r="S71" i="277" s="1"/>
  <c r="R70" i="277"/>
  <c r="P70" i="277"/>
  <c r="T70" i="277" s="1"/>
  <c r="O70" i="277"/>
  <c r="S70" i="277" s="1"/>
  <c r="R69" i="277"/>
  <c r="P69" i="277"/>
  <c r="T69" i="277" s="1"/>
  <c r="O69" i="277"/>
  <c r="S69" i="277" s="1"/>
  <c r="R68" i="277"/>
  <c r="P68" i="277"/>
  <c r="T68" i="277" s="1"/>
  <c r="O68" i="277"/>
  <c r="S68" i="277" s="1"/>
  <c r="R67" i="277"/>
  <c r="P67" i="277"/>
  <c r="T67" i="277" s="1"/>
  <c r="O67" i="277"/>
  <c r="S67" i="277" s="1"/>
  <c r="R66" i="277"/>
  <c r="P66" i="277"/>
  <c r="T66" i="277" s="1"/>
  <c r="O66" i="277"/>
  <c r="S66" i="277" s="1"/>
  <c r="R65" i="277"/>
  <c r="P65" i="277"/>
  <c r="T65" i="277" s="1"/>
  <c r="O65" i="277"/>
  <c r="S65" i="277" s="1"/>
  <c r="R64" i="277"/>
  <c r="P64" i="277"/>
  <c r="T64" i="277" s="1"/>
  <c r="O64" i="277"/>
  <c r="S64" i="277" s="1"/>
  <c r="R63" i="277"/>
  <c r="P63" i="277"/>
  <c r="T63" i="277" s="1"/>
  <c r="O63" i="277"/>
  <c r="S63" i="277" s="1"/>
  <c r="R62" i="277"/>
  <c r="P62" i="277"/>
  <c r="T62" i="277" s="1"/>
  <c r="O62" i="277"/>
  <c r="S62" i="277" s="1"/>
  <c r="R61" i="277"/>
  <c r="P61" i="277"/>
  <c r="T61" i="277" s="1"/>
  <c r="O61" i="277"/>
  <c r="S61" i="277" s="1"/>
  <c r="R60" i="277"/>
  <c r="P60" i="277"/>
  <c r="T60" i="277" s="1"/>
  <c r="O60" i="277"/>
  <c r="S60" i="277" s="1"/>
  <c r="R59" i="277"/>
  <c r="P59" i="277"/>
  <c r="T59" i="277" s="1"/>
  <c r="O59" i="277"/>
  <c r="S59" i="277" s="1"/>
  <c r="B59" i="277"/>
  <c r="R58" i="277"/>
  <c r="P58" i="277"/>
  <c r="T58" i="277" s="1"/>
  <c r="O58" i="277"/>
  <c r="S58" i="277" s="1"/>
  <c r="R57" i="277"/>
  <c r="P57" i="277"/>
  <c r="T57" i="277" s="1"/>
  <c r="O57" i="277"/>
  <c r="S57" i="277" s="1"/>
  <c r="R56" i="277"/>
  <c r="P56" i="277"/>
  <c r="T56" i="277" s="1"/>
  <c r="O56" i="277"/>
  <c r="S56" i="277" s="1"/>
  <c r="R55" i="277"/>
  <c r="P55" i="277"/>
  <c r="T55" i="277" s="1"/>
  <c r="O55" i="277"/>
  <c r="S55" i="277" s="1"/>
  <c r="R54" i="277"/>
  <c r="P54" i="277"/>
  <c r="T54" i="277" s="1"/>
  <c r="O54" i="277"/>
  <c r="S54" i="277" s="1"/>
  <c r="R53" i="277"/>
  <c r="P53" i="277"/>
  <c r="T53" i="277" s="1"/>
  <c r="O53" i="277"/>
  <c r="S53" i="277" s="1"/>
  <c r="R52" i="277"/>
  <c r="P52" i="277"/>
  <c r="T52" i="277" s="1"/>
  <c r="O52" i="277"/>
  <c r="S52" i="277" s="1"/>
  <c r="R51" i="277"/>
  <c r="P51" i="277"/>
  <c r="T51" i="277" s="1"/>
  <c r="O51" i="277"/>
  <c r="S51" i="277" s="1"/>
  <c r="I51" i="277"/>
  <c r="J51" i="277" s="1"/>
  <c r="K51" i="277" s="1"/>
  <c r="R50" i="277"/>
  <c r="P50" i="277"/>
  <c r="T50" i="277" s="1"/>
  <c r="O50" i="277"/>
  <c r="S50" i="277" s="1"/>
  <c r="I50" i="277"/>
  <c r="J50" i="277" s="1"/>
  <c r="K50" i="277" s="1"/>
  <c r="R49" i="277"/>
  <c r="P49" i="277"/>
  <c r="T49" i="277" s="1"/>
  <c r="O49" i="277"/>
  <c r="S49" i="277" s="1"/>
  <c r="I49" i="277"/>
  <c r="J49" i="277" s="1"/>
  <c r="K49" i="277" s="1"/>
  <c r="R48" i="277"/>
  <c r="P48" i="277"/>
  <c r="T48" i="277" s="1"/>
  <c r="O48" i="277"/>
  <c r="S48" i="277" s="1"/>
  <c r="I48" i="277"/>
  <c r="J48" i="277" s="1"/>
  <c r="K48" i="277" s="1"/>
  <c r="R47" i="277"/>
  <c r="P47" i="277"/>
  <c r="T47" i="277" s="1"/>
  <c r="O47" i="277"/>
  <c r="S47" i="277" s="1"/>
  <c r="I47" i="277"/>
  <c r="J47" i="277" s="1"/>
  <c r="K47" i="277" s="1"/>
  <c r="R46" i="277"/>
  <c r="P46" i="277"/>
  <c r="T46" i="277" s="1"/>
  <c r="O46" i="277"/>
  <c r="S46" i="277" s="1"/>
  <c r="I46" i="277"/>
  <c r="J46" i="277" s="1"/>
  <c r="K46" i="277" s="1"/>
  <c r="R45" i="277"/>
  <c r="P45" i="277"/>
  <c r="T45" i="277" s="1"/>
  <c r="O45" i="277"/>
  <c r="S45" i="277" s="1"/>
  <c r="I45" i="277"/>
  <c r="J45" i="277" s="1"/>
  <c r="K45" i="277" s="1"/>
  <c r="R44" i="277"/>
  <c r="P44" i="277"/>
  <c r="T44" i="277" s="1"/>
  <c r="O44" i="277"/>
  <c r="S44" i="277" s="1"/>
  <c r="I44" i="277"/>
  <c r="J44" i="277" s="1"/>
  <c r="K44" i="277" s="1"/>
  <c r="R43" i="277"/>
  <c r="P43" i="277"/>
  <c r="T43" i="277" s="1"/>
  <c r="O43" i="277"/>
  <c r="S43" i="277" s="1"/>
  <c r="I43" i="277"/>
  <c r="J43" i="277" s="1"/>
  <c r="K43" i="277" s="1"/>
  <c r="R42" i="277"/>
  <c r="P42" i="277"/>
  <c r="T42" i="277" s="1"/>
  <c r="O42" i="277"/>
  <c r="S42" i="277" s="1"/>
  <c r="I42" i="277"/>
  <c r="J42" i="277" s="1"/>
  <c r="K42" i="277" s="1"/>
  <c r="R41" i="277"/>
  <c r="P41" i="277"/>
  <c r="T41" i="277" s="1"/>
  <c r="O41" i="277"/>
  <c r="S41" i="277" s="1"/>
  <c r="R40" i="277"/>
  <c r="P40" i="277"/>
  <c r="T40" i="277" s="1"/>
  <c r="O40" i="277"/>
  <c r="S40" i="277" s="1"/>
  <c r="R39" i="277"/>
  <c r="P39" i="277"/>
  <c r="T39" i="277" s="1"/>
  <c r="O39" i="277"/>
  <c r="S39" i="277" s="1"/>
  <c r="R38" i="277"/>
  <c r="P38" i="277"/>
  <c r="T38" i="277" s="1"/>
  <c r="O38" i="277"/>
  <c r="S38" i="277" s="1"/>
  <c r="R37" i="277"/>
  <c r="P37" i="277"/>
  <c r="T37" i="277" s="1"/>
  <c r="O37" i="277"/>
  <c r="S37" i="277" s="1"/>
  <c r="R36" i="277"/>
  <c r="P36" i="277"/>
  <c r="T36" i="277" s="1"/>
  <c r="O36" i="277"/>
  <c r="S36" i="277" s="1"/>
  <c r="R35" i="277"/>
  <c r="P35" i="277"/>
  <c r="T35" i="277" s="1"/>
  <c r="O35" i="277"/>
  <c r="S35" i="277" s="1"/>
  <c r="I35" i="277"/>
  <c r="J35" i="277" s="1"/>
  <c r="K35" i="277" s="1"/>
  <c r="R34" i="277"/>
  <c r="P34" i="277"/>
  <c r="T34" i="277" s="1"/>
  <c r="O34" i="277"/>
  <c r="S34" i="277" s="1"/>
  <c r="I34" i="277"/>
  <c r="J34" i="277" s="1"/>
  <c r="K34" i="277" s="1"/>
  <c r="R33" i="277"/>
  <c r="P33" i="277"/>
  <c r="T33" i="277" s="1"/>
  <c r="O33" i="277"/>
  <c r="S33" i="277" s="1"/>
  <c r="I33" i="277"/>
  <c r="J33" i="277" s="1"/>
  <c r="K33" i="277" s="1"/>
  <c r="R32" i="277"/>
  <c r="P32" i="277"/>
  <c r="T32" i="277" s="1"/>
  <c r="O32" i="277"/>
  <c r="S32" i="277" s="1"/>
  <c r="I32" i="277"/>
  <c r="J32" i="277" s="1"/>
  <c r="K32" i="277" s="1"/>
  <c r="R31" i="277"/>
  <c r="P31" i="277"/>
  <c r="T31" i="277" s="1"/>
  <c r="O31" i="277"/>
  <c r="S31" i="277" s="1"/>
  <c r="I31" i="277"/>
  <c r="J31" i="277" s="1"/>
  <c r="K31" i="277" s="1"/>
  <c r="R30" i="277"/>
  <c r="P30" i="277"/>
  <c r="T30" i="277" s="1"/>
  <c r="O30" i="277"/>
  <c r="S30" i="277" s="1"/>
  <c r="I30" i="277"/>
  <c r="J30" i="277" s="1"/>
  <c r="K30" i="277" s="1"/>
  <c r="R29" i="277"/>
  <c r="P29" i="277"/>
  <c r="T29" i="277" s="1"/>
  <c r="O29" i="277"/>
  <c r="S29" i="277" s="1"/>
  <c r="I29" i="277"/>
  <c r="J29" i="277" s="1"/>
  <c r="K29" i="277" s="1"/>
  <c r="R28" i="277"/>
  <c r="P28" i="277"/>
  <c r="T28" i="277" s="1"/>
  <c r="O28" i="277"/>
  <c r="S28" i="277" s="1"/>
  <c r="I28" i="277"/>
  <c r="J28" i="277" s="1"/>
  <c r="K28" i="277" s="1"/>
  <c r="R27" i="277"/>
  <c r="P27" i="277"/>
  <c r="T27" i="277" s="1"/>
  <c r="O27" i="277"/>
  <c r="S27" i="277" s="1"/>
  <c r="I27" i="277"/>
  <c r="J27" i="277" s="1"/>
  <c r="K27" i="277" s="1"/>
  <c r="R26" i="277"/>
  <c r="P26" i="277"/>
  <c r="T26" i="277" s="1"/>
  <c r="O26" i="277"/>
  <c r="S26" i="277" s="1"/>
  <c r="I26" i="277"/>
  <c r="J26" i="277" s="1"/>
  <c r="K26" i="277" s="1"/>
  <c r="R25" i="277"/>
  <c r="P25" i="277"/>
  <c r="T25" i="277" s="1"/>
  <c r="O25" i="277"/>
  <c r="S25" i="277" s="1"/>
  <c r="R24" i="277"/>
  <c r="P24" i="277"/>
  <c r="T24" i="277" s="1"/>
  <c r="O24" i="277"/>
  <c r="S24" i="277" s="1"/>
  <c r="R23" i="277"/>
  <c r="P23" i="277"/>
  <c r="T23" i="277" s="1"/>
  <c r="O23" i="277"/>
  <c r="S23" i="277" s="1"/>
  <c r="R22" i="277"/>
  <c r="P22" i="277"/>
  <c r="T22" i="277" s="1"/>
  <c r="O22" i="277"/>
  <c r="S22" i="277" s="1"/>
  <c r="R21" i="277"/>
  <c r="P21" i="277"/>
  <c r="T21" i="277" s="1"/>
  <c r="O21" i="277"/>
  <c r="S21" i="277" s="1"/>
  <c r="R20" i="277"/>
  <c r="P20" i="277"/>
  <c r="T20" i="277" s="1"/>
  <c r="O20" i="277"/>
  <c r="S20" i="277" s="1"/>
  <c r="R19" i="277"/>
  <c r="P19" i="277"/>
  <c r="T19" i="277" s="1"/>
  <c r="O19" i="277"/>
  <c r="S19" i="277" s="1"/>
  <c r="I19" i="277"/>
  <c r="J19" i="277" s="1"/>
  <c r="K19" i="277" s="1"/>
  <c r="R18" i="277"/>
  <c r="P18" i="277"/>
  <c r="T18" i="277" s="1"/>
  <c r="O18" i="277"/>
  <c r="S18" i="277" s="1"/>
  <c r="I18" i="277"/>
  <c r="J18" i="277" s="1"/>
  <c r="K18" i="277" s="1"/>
  <c r="R17" i="277"/>
  <c r="P17" i="277"/>
  <c r="T17" i="277" s="1"/>
  <c r="O17" i="277"/>
  <c r="S17" i="277" s="1"/>
  <c r="I17" i="277"/>
  <c r="J17" i="277" s="1"/>
  <c r="K17" i="277" s="1"/>
  <c r="R16" i="277"/>
  <c r="P16" i="277"/>
  <c r="T16" i="277" s="1"/>
  <c r="O16" i="277"/>
  <c r="S16" i="277" s="1"/>
  <c r="I16" i="277"/>
  <c r="J16" i="277" s="1"/>
  <c r="K16" i="277" s="1"/>
  <c r="R15" i="277"/>
  <c r="P15" i="277"/>
  <c r="T15" i="277" s="1"/>
  <c r="O15" i="277"/>
  <c r="S15" i="277" s="1"/>
  <c r="I15" i="277"/>
  <c r="J15" i="277" s="1"/>
  <c r="K15" i="277" s="1"/>
  <c r="R14" i="277"/>
  <c r="P14" i="277"/>
  <c r="T14" i="277" s="1"/>
  <c r="O14" i="277"/>
  <c r="S14" i="277" s="1"/>
  <c r="I14" i="277"/>
  <c r="J14" i="277" s="1"/>
  <c r="K14" i="277" s="1"/>
  <c r="R13" i="277"/>
  <c r="P13" i="277"/>
  <c r="T13" i="277" s="1"/>
  <c r="O13" i="277"/>
  <c r="S13" i="277" s="1"/>
  <c r="I13" i="277"/>
  <c r="J13" i="277" s="1"/>
  <c r="K13" i="277" s="1"/>
  <c r="R12" i="277"/>
  <c r="P12" i="277"/>
  <c r="T12" i="277" s="1"/>
  <c r="O12" i="277"/>
  <c r="S12" i="277" s="1"/>
  <c r="I12" i="277"/>
  <c r="J12" i="277" s="1"/>
  <c r="K12" i="277" s="1"/>
  <c r="R11" i="277"/>
  <c r="P11" i="277"/>
  <c r="T11" i="277" s="1"/>
  <c r="O11" i="277"/>
  <c r="S11" i="277" s="1"/>
  <c r="I11" i="277"/>
  <c r="J11" i="277" s="1"/>
  <c r="K11" i="277" s="1"/>
  <c r="R10" i="277"/>
  <c r="P10" i="277"/>
  <c r="T10" i="277" s="1"/>
  <c r="O10" i="277"/>
  <c r="S10" i="277" s="1"/>
  <c r="I10" i="277"/>
  <c r="J10" i="277" s="1"/>
  <c r="K10" i="277" s="1"/>
  <c r="T9" i="277"/>
  <c r="R9" i="277"/>
  <c r="P9" i="277"/>
  <c r="O9" i="277"/>
  <c r="S9" i="277" s="1"/>
  <c r="R8" i="277"/>
  <c r="P8" i="277"/>
  <c r="T8" i="277" s="1"/>
  <c r="O8" i="277"/>
  <c r="S8" i="277" s="1"/>
  <c r="T5" i="277"/>
  <c r="S5" i="277"/>
  <c r="R5" i="277"/>
  <c r="R4" i="277"/>
  <c r="N3" i="277"/>
  <c r="R3" i="277" s="1"/>
  <c r="J57" i="184"/>
  <c r="P57" i="184" a="1"/>
  <c r="K57" i="184" a="1"/>
  <c r="M57" i="184" a="1"/>
  <c r="O57" i="184" a="1"/>
  <c r="L57" i="184" a="1"/>
  <c r="N57" i="184" a="1"/>
  <c r="M57" i="184" l="1"/>
  <c r="N57" i="184"/>
  <c r="O57" i="184"/>
  <c r="K57" i="184"/>
  <c r="L57" i="184"/>
  <c r="P57" i="184"/>
  <c r="J56" i="184"/>
  <c r="C10" i="184"/>
  <c r="R78" i="275"/>
  <c r="P78" i="275"/>
  <c r="T78" i="275" s="1"/>
  <c r="O78" i="275"/>
  <c r="S78" i="275" s="1"/>
  <c r="R77" i="275"/>
  <c r="P77" i="275"/>
  <c r="T77" i="275" s="1"/>
  <c r="O77" i="275"/>
  <c r="S77" i="275" s="1"/>
  <c r="R76" i="275"/>
  <c r="P76" i="275"/>
  <c r="T76" i="275" s="1"/>
  <c r="O76" i="275"/>
  <c r="S76" i="275" s="1"/>
  <c r="T75" i="275"/>
  <c r="R75" i="275"/>
  <c r="P75" i="275"/>
  <c r="O75" i="275"/>
  <c r="S75" i="275" s="1"/>
  <c r="S74" i="275"/>
  <c r="R74" i="275"/>
  <c r="P74" i="275"/>
  <c r="T74" i="275" s="1"/>
  <c r="O74" i="275"/>
  <c r="R73" i="275"/>
  <c r="P73" i="275"/>
  <c r="T73" i="275" s="1"/>
  <c r="O73" i="275"/>
  <c r="S73" i="275" s="1"/>
  <c r="T72" i="275"/>
  <c r="S72" i="275"/>
  <c r="R72" i="275"/>
  <c r="P72" i="275"/>
  <c r="O72" i="275"/>
  <c r="R71" i="275"/>
  <c r="P71" i="275"/>
  <c r="T71" i="275" s="1"/>
  <c r="O71" i="275"/>
  <c r="S71" i="275" s="1"/>
  <c r="R70" i="275"/>
  <c r="P70" i="275"/>
  <c r="T70" i="275" s="1"/>
  <c r="O70" i="275"/>
  <c r="S70" i="275" s="1"/>
  <c r="R69" i="275"/>
  <c r="P69" i="275"/>
  <c r="T69" i="275" s="1"/>
  <c r="O69" i="275"/>
  <c r="S69" i="275" s="1"/>
  <c r="R68" i="275"/>
  <c r="P68" i="275"/>
  <c r="T68" i="275" s="1"/>
  <c r="O68" i="275"/>
  <c r="S68" i="275" s="1"/>
  <c r="R67" i="275"/>
  <c r="P67" i="275"/>
  <c r="T67" i="275" s="1"/>
  <c r="O67" i="275"/>
  <c r="S67" i="275" s="1"/>
  <c r="S66" i="275"/>
  <c r="R66" i="275"/>
  <c r="P66" i="275"/>
  <c r="T66" i="275" s="1"/>
  <c r="O66" i="275"/>
  <c r="R65" i="275"/>
  <c r="P65" i="275"/>
  <c r="T65" i="275" s="1"/>
  <c r="O65" i="275"/>
  <c r="S65" i="275" s="1"/>
  <c r="S64" i="275"/>
  <c r="R64" i="275"/>
  <c r="P64" i="275"/>
  <c r="T64" i="275" s="1"/>
  <c r="O64" i="275"/>
  <c r="R63" i="275"/>
  <c r="P63" i="275"/>
  <c r="T63" i="275" s="1"/>
  <c r="O63" i="275"/>
  <c r="S63" i="275" s="1"/>
  <c r="R62" i="275"/>
  <c r="P62" i="275"/>
  <c r="T62" i="275" s="1"/>
  <c r="O62" i="275"/>
  <c r="S62" i="275" s="1"/>
  <c r="T61" i="275"/>
  <c r="R61" i="275"/>
  <c r="P61" i="275"/>
  <c r="O61" i="275"/>
  <c r="S61" i="275" s="1"/>
  <c r="R60" i="275"/>
  <c r="P60" i="275"/>
  <c r="T60" i="275" s="1"/>
  <c r="O60" i="275"/>
  <c r="S60" i="275" s="1"/>
  <c r="T59" i="275"/>
  <c r="R59" i="275"/>
  <c r="P59" i="275"/>
  <c r="O59" i="275"/>
  <c r="S59" i="275" s="1"/>
  <c r="B59" i="275"/>
  <c r="S58" i="275"/>
  <c r="R58" i="275"/>
  <c r="P58" i="275"/>
  <c r="T58" i="275" s="1"/>
  <c r="O58" i="275"/>
  <c r="R57" i="275"/>
  <c r="P57" i="275"/>
  <c r="T57" i="275" s="1"/>
  <c r="O57" i="275"/>
  <c r="S57" i="275" s="1"/>
  <c r="R56" i="275"/>
  <c r="P56" i="275"/>
  <c r="T56" i="275" s="1"/>
  <c r="O56" i="275"/>
  <c r="S56" i="275" s="1"/>
  <c r="R55" i="275"/>
  <c r="P55" i="275"/>
  <c r="T55" i="275" s="1"/>
  <c r="O55" i="275"/>
  <c r="S55" i="275" s="1"/>
  <c r="R54" i="275"/>
  <c r="P54" i="275"/>
  <c r="T54" i="275" s="1"/>
  <c r="O54" i="275"/>
  <c r="S54" i="275" s="1"/>
  <c r="T53" i="275"/>
  <c r="R53" i="275"/>
  <c r="P53" i="275"/>
  <c r="O53" i="275"/>
  <c r="S53" i="275" s="1"/>
  <c r="R52" i="275"/>
  <c r="P52" i="275"/>
  <c r="T52" i="275" s="1"/>
  <c r="O52" i="275"/>
  <c r="S52" i="275" s="1"/>
  <c r="R51" i="275"/>
  <c r="P51" i="275"/>
  <c r="T51" i="275" s="1"/>
  <c r="O51" i="275"/>
  <c r="S51" i="275" s="1"/>
  <c r="I51" i="275"/>
  <c r="J51" i="275" s="1"/>
  <c r="K51" i="275" s="1"/>
  <c r="R50" i="275"/>
  <c r="P50" i="275"/>
  <c r="T50" i="275" s="1"/>
  <c r="O50" i="275"/>
  <c r="S50" i="275" s="1"/>
  <c r="I50" i="275"/>
  <c r="J50" i="275" s="1"/>
  <c r="K50" i="275" s="1"/>
  <c r="R49" i="275"/>
  <c r="P49" i="275"/>
  <c r="T49" i="275" s="1"/>
  <c r="O49" i="275"/>
  <c r="S49" i="275" s="1"/>
  <c r="I49" i="275"/>
  <c r="J49" i="275" s="1"/>
  <c r="K49" i="275" s="1"/>
  <c r="R48" i="275"/>
  <c r="P48" i="275"/>
  <c r="T48" i="275" s="1"/>
  <c r="O48" i="275"/>
  <c r="S48" i="275" s="1"/>
  <c r="I48" i="275"/>
  <c r="J48" i="275" s="1"/>
  <c r="K48" i="275" s="1"/>
  <c r="R47" i="275"/>
  <c r="P47" i="275"/>
  <c r="T47" i="275" s="1"/>
  <c r="O47" i="275"/>
  <c r="S47" i="275" s="1"/>
  <c r="I47" i="275"/>
  <c r="J47" i="275" s="1"/>
  <c r="K47" i="275" s="1"/>
  <c r="R46" i="275"/>
  <c r="P46" i="275"/>
  <c r="T46" i="275" s="1"/>
  <c r="O46" i="275"/>
  <c r="S46" i="275" s="1"/>
  <c r="I46" i="275"/>
  <c r="J46" i="275" s="1"/>
  <c r="K46" i="275" s="1"/>
  <c r="R45" i="275"/>
  <c r="P45" i="275"/>
  <c r="T45" i="275" s="1"/>
  <c r="O45" i="275"/>
  <c r="S45" i="275" s="1"/>
  <c r="I45" i="275"/>
  <c r="J45" i="275" s="1"/>
  <c r="K45" i="275" s="1"/>
  <c r="R44" i="275"/>
  <c r="P44" i="275"/>
  <c r="T44" i="275" s="1"/>
  <c r="O44" i="275"/>
  <c r="S44" i="275" s="1"/>
  <c r="I44" i="275"/>
  <c r="J44" i="275" s="1"/>
  <c r="K44" i="275" s="1"/>
  <c r="R43" i="275"/>
  <c r="P43" i="275"/>
  <c r="T43" i="275" s="1"/>
  <c r="O43" i="275"/>
  <c r="S43" i="275" s="1"/>
  <c r="I43" i="275"/>
  <c r="J43" i="275" s="1"/>
  <c r="K43" i="275" s="1"/>
  <c r="R42" i="275"/>
  <c r="P42" i="275"/>
  <c r="T42" i="275" s="1"/>
  <c r="O42" i="275"/>
  <c r="S42" i="275" s="1"/>
  <c r="I42" i="275"/>
  <c r="J42" i="275" s="1"/>
  <c r="K42" i="275" s="1"/>
  <c r="R41" i="275"/>
  <c r="P41" i="275"/>
  <c r="T41" i="275" s="1"/>
  <c r="O41" i="275"/>
  <c r="S41" i="275" s="1"/>
  <c r="R40" i="275"/>
  <c r="P40" i="275"/>
  <c r="T40" i="275" s="1"/>
  <c r="O40" i="275"/>
  <c r="S40" i="275" s="1"/>
  <c r="R39" i="275"/>
  <c r="P39" i="275"/>
  <c r="T39" i="275" s="1"/>
  <c r="O39" i="275"/>
  <c r="S39" i="275" s="1"/>
  <c r="R38" i="275"/>
  <c r="P38" i="275"/>
  <c r="T38" i="275" s="1"/>
  <c r="O38" i="275"/>
  <c r="S38" i="275" s="1"/>
  <c r="S37" i="275"/>
  <c r="R37" i="275"/>
  <c r="P37" i="275"/>
  <c r="T37" i="275" s="1"/>
  <c r="O37" i="275"/>
  <c r="R36" i="275"/>
  <c r="P36" i="275"/>
  <c r="T36" i="275" s="1"/>
  <c r="O36" i="275"/>
  <c r="S36" i="275" s="1"/>
  <c r="T35" i="275"/>
  <c r="S35" i="275"/>
  <c r="R35" i="275"/>
  <c r="P35" i="275"/>
  <c r="O35" i="275"/>
  <c r="I35" i="275"/>
  <c r="J35" i="275" s="1"/>
  <c r="K35" i="275" s="1"/>
  <c r="R34" i="275"/>
  <c r="P34" i="275"/>
  <c r="T34" i="275" s="1"/>
  <c r="O34" i="275"/>
  <c r="S34" i="275" s="1"/>
  <c r="I34" i="275"/>
  <c r="J34" i="275" s="1"/>
  <c r="K34" i="275" s="1"/>
  <c r="R33" i="275"/>
  <c r="P33" i="275"/>
  <c r="T33" i="275" s="1"/>
  <c r="O33" i="275"/>
  <c r="S33" i="275" s="1"/>
  <c r="I33" i="275"/>
  <c r="J33" i="275" s="1"/>
  <c r="K33" i="275" s="1"/>
  <c r="T32" i="275"/>
  <c r="R32" i="275"/>
  <c r="P32" i="275"/>
  <c r="O32" i="275"/>
  <c r="S32" i="275" s="1"/>
  <c r="I32" i="275"/>
  <c r="J32" i="275" s="1"/>
  <c r="K32" i="275" s="1"/>
  <c r="T31" i="275"/>
  <c r="S31" i="275"/>
  <c r="R31" i="275"/>
  <c r="P31" i="275"/>
  <c r="O31" i="275"/>
  <c r="I31" i="275"/>
  <c r="J31" i="275" s="1"/>
  <c r="K31" i="275" s="1"/>
  <c r="R30" i="275"/>
  <c r="P30" i="275"/>
  <c r="T30" i="275" s="1"/>
  <c r="O30" i="275"/>
  <c r="S30" i="275" s="1"/>
  <c r="I30" i="275"/>
  <c r="J30" i="275" s="1"/>
  <c r="K30" i="275" s="1"/>
  <c r="R29" i="275"/>
  <c r="P29" i="275"/>
  <c r="T29" i="275" s="1"/>
  <c r="O29" i="275"/>
  <c r="S29" i="275" s="1"/>
  <c r="I29" i="275"/>
  <c r="J29" i="275" s="1"/>
  <c r="K29" i="275" s="1"/>
  <c r="T28" i="275"/>
  <c r="R28" i="275"/>
  <c r="P28" i="275"/>
  <c r="O28" i="275"/>
  <c r="S28" i="275" s="1"/>
  <c r="I28" i="275"/>
  <c r="J28" i="275" s="1"/>
  <c r="K28" i="275" s="1"/>
  <c r="T27" i="275"/>
  <c r="S27" i="275"/>
  <c r="R27" i="275"/>
  <c r="P27" i="275"/>
  <c r="O27" i="275"/>
  <c r="I27" i="275"/>
  <c r="J27" i="275" s="1"/>
  <c r="K27" i="275" s="1"/>
  <c r="R26" i="275"/>
  <c r="P26" i="275"/>
  <c r="T26" i="275" s="1"/>
  <c r="O26" i="275"/>
  <c r="S26" i="275" s="1"/>
  <c r="I26" i="275"/>
  <c r="J26" i="275" s="1"/>
  <c r="K26" i="275" s="1"/>
  <c r="R25" i="275"/>
  <c r="P25" i="275"/>
  <c r="T25" i="275" s="1"/>
  <c r="O25" i="275"/>
  <c r="S25" i="275" s="1"/>
  <c r="R24" i="275"/>
  <c r="P24" i="275"/>
  <c r="T24" i="275" s="1"/>
  <c r="O24" i="275"/>
  <c r="S24" i="275" s="1"/>
  <c r="R23" i="275"/>
  <c r="P23" i="275"/>
  <c r="T23" i="275" s="1"/>
  <c r="O23" i="275"/>
  <c r="S23" i="275" s="1"/>
  <c r="S22" i="275"/>
  <c r="R22" i="275"/>
  <c r="P22" i="275"/>
  <c r="T22" i="275" s="1"/>
  <c r="O22" i="275"/>
  <c r="R21" i="275"/>
  <c r="P21" i="275"/>
  <c r="T21" i="275" s="1"/>
  <c r="O21" i="275"/>
  <c r="S21" i="275" s="1"/>
  <c r="T20" i="275"/>
  <c r="R20" i="275"/>
  <c r="P20" i="275"/>
  <c r="O20" i="275"/>
  <c r="S20" i="275" s="1"/>
  <c r="R19" i="275"/>
  <c r="P19" i="275"/>
  <c r="T19" i="275" s="1"/>
  <c r="O19" i="275"/>
  <c r="S19" i="275" s="1"/>
  <c r="I19" i="275"/>
  <c r="J19" i="275" s="1"/>
  <c r="K19" i="275" s="1"/>
  <c r="S18" i="275"/>
  <c r="R18" i="275"/>
  <c r="P18" i="275"/>
  <c r="T18" i="275" s="1"/>
  <c r="O18" i="275"/>
  <c r="I18" i="275"/>
  <c r="J18" i="275" s="1"/>
  <c r="K18" i="275" s="1"/>
  <c r="R17" i="275"/>
  <c r="P17" i="275"/>
  <c r="T17" i="275" s="1"/>
  <c r="O17" i="275"/>
  <c r="S17" i="275" s="1"/>
  <c r="I17" i="275"/>
  <c r="J17" i="275" s="1"/>
  <c r="K17" i="275" s="1"/>
  <c r="S16" i="275"/>
  <c r="R16" i="275"/>
  <c r="P16" i="275"/>
  <c r="T16" i="275" s="1"/>
  <c r="O16" i="275"/>
  <c r="I16" i="275"/>
  <c r="J16" i="275" s="1"/>
  <c r="K16" i="275" s="1"/>
  <c r="R15" i="275"/>
  <c r="P15" i="275"/>
  <c r="T15" i="275" s="1"/>
  <c r="O15" i="275"/>
  <c r="S15" i="275" s="1"/>
  <c r="I15" i="275"/>
  <c r="J15" i="275" s="1"/>
  <c r="K15" i="275" s="1"/>
  <c r="R14" i="275"/>
  <c r="P14" i="275"/>
  <c r="T14" i="275" s="1"/>
  <c r="O14" i="275"/>
  <c r="S14" i="275" s="1"/>
  <c r="I14" i="275"/>
  <c r="J14" i="275" s="1"/>
  <c r="K14" i="275" s="1"/>
  <c r="S13" i="275"/>
  <c r="R13" i="275"/>
  <c r="P13" i="275"/>
  <c r="T13" i="275" s="1"/>
  <c r="O13" i="275"/>
  <c r="I13" i="275"/>
  <c r="J13" i="275" s="1"/>
  <c r="K13" i="275" s="1"/>
  <c r="R12" i="275"/>
  <c r="P12" i="275"/>
  <c r="T12" i="275" s="1"/>
  <c r="O12" i="275"/>
  <c r="S12" i="275" s="1"/>
  <c r="I12" i="275"/>
  <c r="J12" i="275" s="1"/>
  <c r="K12" i="275" s="1"/>
  <c r="R11" i="275"/>
  <c r="P11" i="275"/>
  <c r="T11" i="275" s="1"/>
  <c r="O11" i="275"/>
  <c r="S11" i="275" s="1"/>
  <c r="I11" i="275"/>
  <c r="J11" i="275" s="1"/>
  <c r="K11" i="275" s="1"/>
  <c r="S10" i="275"/>
  <c r="R10" i="275"/>
  <c r="P10" i="275"/>
  <c r="T10" i="275" s="1"/>
  <c r="O10" i="275"/>
  <c r="I10" i="275"/>
  <c r="J10" i="275" s="1"/>
  <c r="K10" i="275" s="1"/>
  <c r="R9" i="275"/>
  <c r="P9" i="275"/>
  <c r="T9" i="275" s="1"/>
  <c r="O9" i="275"/>
  <c r="S9" i="275" s="1"/>
  <c r="R8" i="275"/>
  <c r="P8" i="275"/>
  <c r="T8" i="275" s="1"/>
  <c r="O8" i="275"/>
  <c r="S8" i="275" s="1"/>
  <c r="T5" i="275"/>
  <c r="S5" i="275"/>
  <c r="R5" i="275"/>
  <c r="R4" i="275"/>
  <c r="N3" i="275"/>
  <c r="R3" i="275" s="1"/>
  <c r="R78" i="274"/>
  <c r="P78" i="274"/>
  <c r="T78" i="274" s="1"/>
  <c r="O78" i="274"/>
  <c r="S78" i="274" s="1"/>
  <c r="R77" i="274"/>
  <c r="P77" i="274"/>
  <c r="T77" i="274" s="1"/>
  <c r="O77" i="274"/>
  <c r="S77" i="274" s="1"/>
  <c r="R76" i="274"/>
  <c r="P76" i="274"/>
  <c r="T76" i="274" s="1"/>
  <c r="O76" i="274"/>
  <c r="S76" i="274" s="1"/>
  <c r="R75" i="274"/>
  <c r="P75" i="274"/>
  <c r="T75" i="274" s="1"/>
  <c r="O75" i="274"/>
  <c r="S75" i="274" s="1"/>
  <c r="S74" i="274"/>
  <c r="R74" i="274"/>
  <c r="P74" i="274"/>
  <c r="T74" i="274" s="1"/>
  <c r="O74" i="274"/>
  <c r="R73" i="274"/>
  <c r="P73" i="274"/>
  <c r="T73" i="274" s="1"/>
  <c r="O73" i="274"/>
  <c r="S73" i="274" s="1"/>
  <c r="S72" i="274"/>
  <c r="R72" i="274"/>
  <c r="P72" i="274"/>
  <c r="T72" i="274" s="1"/>
  <c r="O72" i="274"/>
  <c r="R71" i="274"/>
  <c r="P71" i="274"/>
  <c r="T71" i="274" s="1"/>
  <c r="O71" i="274"/>
  <c r="S71" i="274" s="1"/>
  <c r="R70" i="274"/>
  <c r="P70" i="274"/>
  <c r="T70" i="274" s="1"/>
  <c r="O70" i="274"/>
  <c r="S70" i="274" s="1"/>
  <c r="T69" i="274"/>
  <c r="S69" i="274"/>
  <c r="R69" i="274"/>
  <c r="P69" i="274"/>
  <c r="O69" i="274"/>
  <c r="R68" i="274"/>
  <c r="P68" i="274"/>
  <c r="T68" i="274" s="1"/>
  <c r="O68" i="274"/>
  <c r="S68" i="274" s="1"/>
  <c r="T67" i="274"/>
  <c r="R67" i="274"/>
  <c r="P67" i="274"/>
  <c r="O67" i="274"/>
  <c r="S67" i="274" s="1"/>
  <c r="S66" i="274"/>
  <c r="R66" i="274"/>
  <c r="P66" i="274"/>
  <c r="T66" i="274" s="1"/>
  <c r="O66" i="274"/>
  <c r="R65" i="274"/>
  <c r="P65" i="274"/>
  <c r="T65" i="274" s="1"/>
  <c r="O65" i="274"/>
  <c r="S65" i="274" s="1"/>
  <c r="S64" i="274"/>
  <c r="R64" i="274"/>
  <c r="P64" i="274"/>
  <c r="T64" i="274" s="1"/>
  <c r="O64" i="274"/>
  <c r="R63" i="274"/>
  <c r="P63" i="274"/>
  <c r="T63" i="274" s="1"/>
  <c r="O63" i="274"/>
  <c r="S63" i="274" s="1"/>
  <c r="R62" i="274"/>
  <c r="P62" i="274"/>
  <c r="T62" i="274" s="1"/>
  <c r="O62" i="274"/>
  <c r="S62" i="274" s="1"/>
  <c r="T61" i="274"/>
  <c r="R61" i="274"/>
  <c r="P61" i="274"/>
  <c r="O61" i="274"/>
  <c r="S61" i="274" s="1"/>
  <c r="R60" i="274"/>
  <c r="P60" i="274"/>
  <c r="T60" i="274" s="1"/>
  <c r="O60" i="274"/>
  <c r="S60" i="274" s="1"/>
  <c r="T59" i="274"/>
  <c r="R59" i="274"/>
  <c r="P59" i="274"/>
  <c r="O59" i="274"/>
  <c r="S59" i="274" s="1"/>
  <c r="B59" i="274"/>
  <c r="S58" i="274"/>
  <c r="R58" i="274"/>
  <c r="P58" i="274"/>
  <c r="T58" i="274" s="1"/>
  <c r="O58" i="274"/>
  <c r="R57" i="274"/>
  <c r="P57" i="274"/>
  <c r="T57" i="274" s="1"/>
  <c r="O57" i="274"/>
  <c r="S57" i="274" s="1"/>
  <c r="R56" i="274"/>
  <c r="P56" i="274"/>
  <c r="T56" i="274" s="1"/>
  <c r="O56" i="274"/>
  <c r="S56" i="274" s="1"/>
  <c r="R55" i="274"/>
  <c r="P55" i="274"/>
  <c r="T55" i="274" s="1"/>
  <c r="O55" i="274"/>
  <c r="S55" i="274" s="1"/>
  <c r="R54" i="274"/>
  <c r="P54" i="274"/>
  <c r="T54" i="274" s="1"/>
  <c r="O54" i="274"/>
  <c r="S54" i="274" s="1"/>
  <c r="T53" i="274"/>
  <c r="R53" i="274"/>
  <c r="P53" i="274"/>
  <c r="O53" i="274"/>
  <c r="S53" i="274" s="1"/>
  <c r="R52" i="274"/>
  <c r="P52" i="274"/>
  <c r="T52" i="274" s="1"/>
  <c r="O52" i="274"/>
  <c r="S52" i="274" s="1"/>
  <c r="R51" i="274"/>
  <c r="P51" i="274"/>
  <c r="T51" i="274" s="1"/>
  <c r="O51" i="274"/>
  <c r="S51" i="274" s="1"/>
  <c r="I51" i="274"/>
  <c r="J51" i="274" s="1"/>
  <c r="K51" i="274" s="1"/>
  <c r="R50" i="274"/>
  <c r="P50" i="274"/>
  <c r="T50" i="274" s="1"/>
  <c r="O50" i="274"/>
  <c r="S50" i="274" s="1"/>
  <c r="I50" i="274"/>
  <c r="J50" i="274" s="1"/>
  <c r="K50" i="274" s="1"/>
  <c r="R49" i="274"/>
  <c r="P49" i="274"/>
  <c r="T49" i="274" s="1"/>
  <c r="O49" i="274"/>
  <c r="S49" i="274" s="1"/>
  <c r="I49" i="274"/>
  <c r="J49" i="274" s="1"/>
  <c r="K49" i="274" s="1"/>
  <c r="R48" i="274"/>
  <c r="P48" i="274"/>
  <c r="T48" i="274" s="1"/>
  <c r="O48" i="274"/>
  <c r="S48" i="274" s="1"/>
  <c r="I48" i="274"/>
  <c r="J48" i="274" s="1"/>
  <c r="K48" i="274" s="1"/>
  <c r="R47" i="274"/>
  <c r="P47" i="274"/>
  <c r="T47" i="274" s="1"/>
  <c r="O47" i="274"/>
  <c r="S47" i="274" s="1"/>
  <c r="I47" i="274"/>
  <c r="J47" i="274" s="1"/>
  <c r="K47" i="274" s="1"/>
  <c r="R46" i="274"/>
  <c r="P46" i="274"/>
  <c r="T46" i="274" s="1"/>
  <c r="O46" i="274"/>
  <c r="S46" i="274" s="1"/>
  <c r="I46" i="274"/>
  <c r="J46" i="274" s="1"/>
  <c r="K46" i="274" s="1"/>
  <c r="R45" i="274"/>
  <c r="P45" i="274"/>
  <c r="T45" i="274" s="1"/>
  <c r="O45" i="274"/>
  <c r="S45" i="274" s="1"/>
  <c r="I45" i="274"/>
  <c r="J45" i="274" s="1"/>
  <c r="K45" i="274" s="1"/>
  <c r="R44" i="274"/>
  <c r="P44" i="274"/>
  <c r="T44" i="274" s="1"/>
  <c r="O44" i="274"/>
  <c r="S44" i="274" s="1"/>
  <c r="I44" i="274"/>
  <c r="J44" i="274" s="1"/>
  <c r="K44" i="274" s="1"/>
  <c r="R43" i="274"/>
  <c r="P43" i="274"/>
  <c r="T43" i="274" s="1"/>
  <c r="O43" i="274"/>
  <c r="S43" i="274" s="1"/>
  <c r="I43" i="274"/>
  <c r="J43" i="274" s="1"/>
  <c r="K43" i="274" s="1"/>
  <c r="R42" i="274"/>
  <c r="P42" i="274"/>
  <c r="T42" i="274" s="1"/>
  <c r="O42" i="274"/>
  <c r="S42" i="274" s="1"/>
  <c r="I42" i="274"/>
  <c r="J42" i="274" s="1"/>
  <c r="K42" i="274" s="1"/>
  <c r="R41" i="274"/>
  <c r="P41" i="274"/>
  <c r="T41" i="274" s="1"/>
  <c r="O41" i="274"/>
  <c r="S41" i="274" s="1"/>
  <c r="T40" i="274"/>
  <c r="R40" i="274"/>
  <c r="P40" i="274"/>
  <c r="O40" i="274"/>
  <c r="S40" i="274" s="1"/>
  <c r="R39" i="274"/>
  <c r="P39" i="274"/>
  <c r="T39" i="274" s="1"/>
  <c r="O39" i="274"/>
  <c r="S39" i="274" s="1"/>
  <c r="T38" i="274"/>
  <c r="R38" i="274"/>
  <c r="P38" i="274"/>
  <c r="O38" i="274"/>
  <c r="S38" i="274" s="1"/>
  <c r="R37" i="274"/>
  <c r="P37" i="274"/>
  <c r="T37" i="274" s="1"/>
  <c r="O37" i="274"/>
  <c r="S37" i="274" s="1"/>
  <c r="R36" i="274"/>
  <c r="P36" i="274"/>
  <c r="T36" i="274" s="1"/>
  <c r="O36" i="274"/>
  <c r="S36" i="274" s="1"/>
  <c r="T35" i="274"/>
  <c r="R35" i="274"/>
  <c r="P35" i="274"/>
  <c r="O35" i="274"/>
  <c r="S35" i="274" s="1"/>
  <c r="I35" i="274"/>
  <c r="J35" i="274" s="1"/>
  <c r="K35" i="274" s="1"/>
  <c r="R34" i="274"/>
  <c r="P34" i="274"/>
  <c r="T34" i="274" s="1"/>
  <c r="O34" i="274"/>
  <c r="S34" i="274" s="1"/>
  <c r="I34" i="274"/>
  <c r="J34" i="274" s="1"/>
  <c r="K34" i="274" s="1"/>
  <c r="T33" i="274"/>
  <c r="S33" i="274"/>
  <c r="R33" i="274"/>
  <c r="P33" i="274"/>
  <c r="O33" i="274"/>
  <c r="I33" i="274"/>
  <c r="J33" i="274" s="1"/>
  <c r="K33" i="274" s="1"/>
  <c r="T32" i="274"/>
  <c r="R32" i="274"/>
  <c r="P32" i="274"/>
  <c r="O32" i="274"/>
  <c r="S32" i="274" s="1"/>
  <c r="I32" i="274"/>
  <c r="J32" i="274" s="1"/>
  <c r="K32" i="274" s="1"/>
  <c r="T31" i="274"/>
  <c r="R31" i="274"/>
  <c r="P31" i="274"/>
  <c r="O31" i="274"/>
  <c r="S31" i="274" s="1"/>
  <c r="I31" i="274"/>
  <c r="J31" i="274" s="1"/>
  <c r="K31" i="274" s="1"/>
  <c r="R30" i="274"/>
  <c r="P30" i="274"/>
  <c r="T30" i="274" s="1"/>
  <c r="O30" i="274"/>
  <c r="S30" i="274" s="1"/>
  <c r="I30" i="274"/>
  <c r="J30" i="274" s="1"/>
  <c r="K30" i="274" s="1"/>
  <c r="T29" i="274"/>
  <c r="S29" i="274"/>
  <c r="R29" i="274"/>
  <c r="P29" i="274"/>
  <c r="O29" i="274"/>
  <c r="I29" i="274"/>
  <c r="J29" i="274" s="1"/>
  <c r="K29" i="274" s="1"/>
  <c r="T28" i="274"/>
  <c r="R28" i="274"/>
  <c r="P28" i="274"/>
  <c r="O28" i="274"/>
  <c r="S28" i="274" s="1"/>
  <c r="I28" i="274"/>
  <c r="J28" i="274" s="1"/>
  <c r="K28" i="274" s="1"/>
  <c r="T27" i="274"/>
  <c r="R27" i="274"/>
  <c r="P27" i="274"/>
  <c r="O27" i="274"/>
  <c r="S27" i="274" s="1"/>
  <c r="I27" i="274"/>
  <c r="J27" i="274" s="1"/>
  <c r="K27" i="274" s="1"/>
  <c r="R26" i="274"/>
  <c r="P26" i="274"/>
  <c r="T26" i="274" s="1"/>
  <c r="O26" i="274"/>
  <c r="S26" i="274" s="1"/>
  <c r="I26" i="274"/>
  <c r="J26" i="274" s="1"/>
  <c r="K26" i="274" s="1"/>
  <c r="T25" i="274"/>
  <c r="S25" i="274"/>
  <c r="R25" i="274"/>
  <c r="P25" i="274"/>
  <c r="O25" i="274"/>
  <c r="R24" i="274"/>
  <c r="P24" i="274"/>
  <c r="T24" i="274" s="1"/>
  <c r="O24" i="274"/>
  <c r="S24" i="274" s="1"/>
  <c r="R23" i="274"/>
  <c r="P23" i="274"/>
  <c r="T23" i="274" s="1"/>
  <c r="O23" i="274"/>
  <c r="S23" i="274" s="1"/>
  <c r="S22" i="274"/>
  <c r="R22" i="274"/>
  <c r="P22" i="274"/>
  <c r="T22" i="274" s="1"/>
  <c r="O22" i="274"/>
  <c r="R21" i="274"/>
  <c r="P21" i="274"/>
  <c r="T21" i="274" s="1"/>
  <c r="O21" i="274"/>
  <c r="S21" i="274" s="1"/>
  <c r="R20" i="274"/>
  <c r="P20" i="274"/>
  <c r="T20" i="274" s="1"/>
  <c r="O20" i="274"/>
  <c r="S20" i="274" s="1"/>
  <c r="R19" i="274"/>
  <c r="P19" i="274"/>
  <c r="T19" i="274" s="1"/>
  <c r="O19" i="274"/>
  <c r="S19" i="274" s="1"/>
  <c r="I19" i="274"/>
  <c r="J19" i="274" s="1"/>
  <c r="K19" i="274" s="1"/>
  <c r="S18" i="274"/>
  <c r="R18" i="274"/>
  <c r="P18" i="274"/>
  <c r="T18" i="274" s="1"/>
  <c r="O18" i="274"/>
  <c r="I18" i="274"/>
  <c r="J18" i="274" s="1"/>
  <c r="K18" i="274" s="1"/>
  <c r="S17" i="274"/>
  <c r="R17" i="274"/>
  <c r="P17" i="274"/>
  <c r="T17" i="274" s="1"/>
  <c r="O17" i="274"/>
  <c r="I17" i="274"/>
  <c r="J17" i="274" s="1"/>
  <c r="K17" i="274" s="1"/>
  <c r="S16" i="274"/>
  <c r="R16" i="274"/>
  <c r="P16" i="274"/>
  <c r="T16" i="274" s="1"/>
  <c r="O16" i="274"/>
  <c r="I16" i="274"/>
  <c r="J16" i="274" s="1"/>
  <c r="K16" i="274" s="1"/>
  <c r="R15" i="274"/>
  <c r="P15" i="274"/>
  <c r="T15" i="274" s="1"/>
  <c r="O15" i="274"/>
  <c r="S15" i="274" s="1"/>
  <c r="I15" i="274"/>
  <c r="J15" i="274" s="1"/>
  <c r="K15" i="274" s="1"/>
  <c r="S14" i="274"/>
  <c r="R14" i="274"/>
  <c r="P14" i="274"/>
  <c r="T14" i="274" s="1"/>
  <c r="O14" i="274"/>
  <c r="I14" i="274"/>
  <c r="J14" i="274" s="1"/>
  <c r="K14" i="274" s="1"/>
  <c r="R13" i="274"/>
  <c r="P13" i="274"/>
  <c r="T13" i="274" s="1"/>
  <c r="O13" i="274"/>
  <c r="S13" i="274" s="1"/>
  <c r="I13" i="274"/>
  <c r="J13" i="274" s="1"/>
  <c r="K13" i="274" s="1"/>
  <c r="S12" i="274"/>
  <c r="R12" i="274"/>
  <c r="P12" i="274"/>
  <c r="T12" i="274" s="1"/>
  <c r="O12" i="274"/>
  <c r="I12" i="274"/>
  <c r="J12" i="274" s="1"/>
  <c r="K12" i="274" s="1"/>
  <c r="R11" i="274"/>
  <c r="P11" i="274"/>
  <c r="T11" i="274" s="1"/>
  <c r="O11" i="274"/>
  <c r="S11" i="274" s="1"/>
  <c r="I11" i="274"/>
  <c r="J11" i="274" s="1"/>
  <c r="K11" i="274" s="1"/>
  <c r="S10" i="274"/>
  <c r="R10" i="274"/>
  <c r="P10" i="274"/>
  <c r="T10" i="274" s="1"/>
  <c r="O10" i="274"/>
  <c r="I10" i="274"/>
  <c r="J10" i="274" s="1"/>
  <c r="K10" i="274" s="1"/>
  <c r="S9" i="274"/>
  <c r="R9" i="274"/>
  <c r="P9" i="274"/>
  <c r="T9" i="274" s="1"/>
  <c r="O9" i="274"/>
  <c r="R8" i="274"/>
  <c r="P8" i="274"/>
  <c r="T8" i="274" s="1"/>
  <c r="O8" i="274"/>
  <c r="S8" i="274" s="1"/>
  <c r="T5" i="274"/>
  <c r="S5" i="274"/>
  <c r="R5" i="274"/>
  <c r="R4" i="274"/>
  <c r="N3" i="274"/>
  <c r="R3" i="274" s="1"/>
  <c r="R78" i="273"/>
  <c r="P78" i="273"/>
  <c r="T78" i="273" s="1"/>
  <c r="O78" i="273"/>
  <c r="S78" i="273" s="1"/>
  <c r="R77" i="273"/>
  <c r="P77" i="273"/>
  <c r="T77" i="273" s="1"/>
  <c r="O77" i="273"/>
  <c r="S77" i="273" s="1"/>
  <c r="R76" i="273"/>
  <c r="P76" i="273"/>
  <c r="T76" i="273" s="1"/>
  <c r="O76" i="273"/>
  <c r="S76" i="273" s="1"/>
  <c r="S75" i="273"/>
  <c r="R75" i="273"/>
  <c r="P75" i="273"/>
  <c r="T75" i="273" s="1"/>
  <c r="O75" i="273"/>
  <c r="R74" i="273"/>
  <c r="P74" i="273"/>
  <c r="T74" i="273" s="1"/>
  <c r="O74" i="273"/>
  <c r="S74" i="273" s="1"/>
  <c r="S73" i="273"/>
  <c r="R73" i="273"/>
  <c r="P73" i="273"/>
  <c r="T73" i="273" s="1"/>
  <c r="O73" i="273"/>
  <c r="R72" i="273"/>
  <c r="P72" i="273"/>
  <c r="T72" i="273" s="1"/>
  <c r="O72" i="273"/>
  <c r="S72" i="273" s="1"/>
  <c r="R71" i="273"/>
  <c r="P71" i="273"/>
  <c r="T71" i="273" s="1"/>
  <c r="O71" i="273"/>
  <c r="S71" i="273" s="1"/>
  <c r="R70" i="273"/>
  <c r="P70" i="273"/>
  <c r="T70" i="273" s="1"/>
  <c r="O70" i="273"/>
  <c r="S70" i="273" s="1"/>
  <c r="R69" i="273"/>
  <c r="P69" i="273"/>
  <c r="T69" i="273" s="1"/>
  <c r="O69" i="273"/>
  <c r="S69" i="273" s="1"/>
  <c r="R68" i="273"/>
  <c r="P68" i="273"/>
  <c r="T68" i="273" s="1"/>
  <c r="O68" i="273"/>
  <c r="S68" i="273" s="1"/>
  <c r="S67" i="273"/>
  <c r="R67" i="273"/>
  <c r="P67" i="273"/>
  <c r="T67" i="273" s="1"/>
  <c r="O67" i="273"/>
  <c r="R66" i="273"/>
  <c r="P66" i="273"/>
  <c r="T66" i="273" s="1"/>
  <c r="O66" i="273"/>
  <c r="S66" i="273" s="1"/>
  <c r="S65" i="273"/>
  <c r="R65" i="273"/>
  <c r="P65" i="273"/>
  <c r="T65" i="273" s="1"/>
  <c r="O65" i="273"/>
  <c r="R64" i="273"/>
  <c r="P64" i="273"/>
  <c r="T64" i="273" s="1"/>
  <c r="O64" i="273"/>
  <c r="S64" i="273" s="1"/>
  <c r="R63" i="273"/>
  <c r="P63" i="273"/>
  <c r="T63" i="273" s="1"/>
  <c r="O63" i="273"/>
  <c r="S63" i="273" s="1"/>
  <c r="R62" i="273"/>
  <c r="P62" i="273"/>
  <c r="T62" i="273" s="1"/>
  <c r="O62" i="273"/>
  <c r="S62" i="273" s="1"/>
  <c r="R61" i="273"/>
  <c r="P61" i="273"/>
  <c r="T61" i="273" s="1"/>
  <c r="O61" i="273"/>
  <c r="S61" i="273" s="1"/>
  <c r="R60" i="273"/>
  <c r="P60" i="273"/>
  <c r="T60" i="273" s="1"/>
  <c r="O60" i="273"/>
  <c r="S60" i="273" s="1"/>
  <c r="S59" i="273"/>
  <c r="R59" i="273"/>
  <c r="P59" i="273"/>
  <c r="T59" i="273" s="1"/>
  <c r="O59" i="273"/>
  <c r="B59" i="273"/>
  <c r="R58" i="273"/>
  <c r="P58" i="273"/>
  <c r="T58" i="273" s="1"/>
  <c r="O58" i="273"/>
  <c r="S58" i="273" s="1"/>
  <c r="R57" i="273"/>
  <c r="P57" i="273"/>
  <c r="T57" i="273" s="1"/>
  <c r="O57" i="273"/>
  <c r="S57" i="273" s="1"/>
  <c r="R56" i="273"/>
  <c r="P56" i="273"/>
  <c r="T56" i="273" s="1"/>
  <c r="O56" i="273"/>
  <c r="S56" i="273" s="1"/>
  <c r="R55" i="273"/>
  <c r="P55" i="273"/>
  <c r="T55" i="273" s="1"/>
  <c r="O55" i="273"/>
  <c r="S55" i="273" s="1"/>
  <c r="R54" i="273"/>
  <c r="P54" i="273"/>
  <c r="T54" i="273" s="1"/>
  <c r="O54" i="273"/>
  <c r="S54" i="273" s="1"/>
  <c r="S53" i="273"/>
  <c r="R53" i="273"/>
  <c r="P53" i="273"/>
  <c r="T53" i="273" s="1"/>
  <c r="O53" i="273"/>
  <c r="R52" i="273"/>
  <c r="P52" i="273"/>
  <c r="T52" i="273" s="1"/>
  <c r="O52" i="273"/>
  <c r="S52" i="273" s="1"/>
  <c r="T51" i="273"/>
  <c r="S51" i="273"/>
  <c r="R51" i="273"/>
  <c r="P51" i="273"/>
  <c r="O51" i="273"/>
  <c r="I51" i="273"/>
  <c r="J51" i="273" s="1"/>
  <c r="K51" i="273" s="1"/>
  <c r="R50" i="273"/>
  <c r="P50" i="273"/>
  <c r="T50" i="273" s="1"/>
  <c r="O50" i="273"/>
  <c r="S50" i="273" s="1"/>
  <c r="I50" i="273"/>
  <c r="J50" i="273" s="1"/>
  <c r="K50" i="273" s="1"/>
  <c r="R49" i="273"/>
  <c r="P49" i="273"/>
  <c r="T49" i="273" s="1"/>
  <c r="O49" i="273"/>
  <c r="S49" i="273" s="1"/>
  <c r="I49" i="273"/>
  <c r="J49" i="273" s="1"/>
  <c r="K49" i="273" s="1"/>
  <c r="T48" i="273"/>
  <c r="R48" i="273"/>
  <c r="P48" i="273"/>
  <c r="O48" i="273"/>
  <c r="S48" i="273" s="1"/>
  <c r="I48" i="273"/>
  <c r="J48" i="273" s="1"/>
  <c r="K48" i="273" s="1"/>
  <c r="T47" i="273"/>
  <c r="S47" i="273"/>
  <c r="R47" i="273"/>
  <c r="P47" i="273"/>
  <c r="O47" i="273"/>
  <c r="I47" i="273"/>
  <c r="J47" i="273" s="1"/>
  <c r="K47" i="273" s="1"/>
  <c r="R46" i="273"/>
  <c r="P46" i="273"/>
  <c r="T46" i="273" s="1"/>
  <c r="O46" i="273"/>
  <c r="S46" i="273" s="1"/>
  <c r="I46" i="273"/>
  <c r="J46" i="273" s="1"/>
  <c r="K46" i="273" s="1"/>
  <c r="R45" i="273"/>
  <c r="P45" i="273"/>
  <c r="T45" i="273" s="1"/>
  <c r="O45" i="273"/>
  <c r="S45" i="273" s="1"/>
  <c r="I45" i="273"/>
  <c r="J45" i="273" s="1"/>
  <c r="K45" i="273" s="1"/>
  <c r="T44" i="273"/>
  <c r="R44" i="273"/>
  <c r="P44" i="273"/>
  <c r="O44" i="273"/>
  <c r="S44" i="273" s="1"/>
  <c r="I44" i="273"/>
  <c r="J44" i="273" s="1"/>
  <c r="K44" i="273" s="1"/>
  <c r="T43" i="273"/>
  <c r="S43" i="273"/>
  <c r="R43" i="273"/>
  <c r="P43" i="273"/>
  <c r="O43" i="273"/>
  <c r="I43" i="273"/>
  <c r="J43" i="273" s="1"/>
  <c r="K43" i="273" s="1"/>
  <c r="R42" i="273"/>
  <c r="P42" i="273"/>
  <c r="T42" i="273" s="1"/>
  <c r="O42" i="273"/>
  <c r="S42" i="273" s="1"/>
  <c r="I42" i="273"/>
  <c r="J42" i="273" s="1"/>
  <c r="K42" i="273" s="1"/>
  <c r="R41" i="273"/>
  <c r="P41" i="273"/>
  <c r="T41" i="273" s="1"/>
  <c r="O41" i="273"/>
  <c r="S41" i="273" s="1"/>
  <c r="R40" i="273"/>
  <c r="P40" i="273"/>
  <c r="T40" i="273" s="1"/>
  <c r="O40" i="273"/>
  <c r="S40" i="273" s="1"/>
  <c r="R39" i="273"/>
  <c r="P39" i="273"/>
  <c r="T39" i="273" s="1"/>
  <c r="O39" i="273"/>
  <c r="S39" i="273" s="1"/>
  <c r="T38" i="273"/>
  <c r="S38" i="273"/>
  <c r="R38" i="273"/>
  <c r="P38" i="273"/>
  <c r="O38" i="273"/>
  <c r="R37" i="273"/>
  <c r="P37" i="273"/>
  <c r="T37" i="273" s="1"/>
  <c r="O37" i="273"/>
  <c r="S37" i="273" s="1"/>
  <c r="T36" i="273"/>
  <c r="S36" i="273"/>
  <c r="R36" i="273"/>
  <c r="P36" i="273"/>
  <c r="O36" i="273"/>
  <c r="R35" i="273"/>
  <c r="P35" i="273"/>
  <c r="T35" i="273" s="1"/>
  <c r="O35" i="273"/>
  <c r="S35" i="273" s="1"/>
  <c r="I35" i="273"/>
  <c r="J35" i="273" s="1"/>
  <c r="K35" i="273" s="1"/>
  <c r="S34" i="273"/>
  <c r="R34" i="273"/>
  <c r="P34" i="273"/>
  <c r="T34" i="273" s="1"/>
  <c r="O34" i="273"/>
  <c r="I34" i="273"/>
  <c r="J34" i="273" s="1"/>
  <c r="K34" i="273" s="1"/>
  <c r="R33" i="273"/>
  <c r="P33" i="273"/>
  <c r="T33" i="273" s="1"/>
  <c r="O33" i="273"/>
  <c r="S33" i="273" s="1"/>
  <c r="I33" i="273"/>
  <c r="J33" i="273" s="1"/>
  <c r="K33" i="273" s="1"/>
  <c r="R32" i="273"/>
  <c r="P32" i="273"/>
  <c r="T32" i="273" s="1"/>
  <c r="O32" i="273"/>
  <c r="S32" i="273" s="1"/>
  <c r="I32" i="273"/>
  <c r="J32" i="273" s="1"/>
  <c r="K32" i="273" s="1"/>
  <c r="S31" i="273"/>
  <c r="R31" i="273"/>
  <c r="P31" i="273"/>
  <c r="T31" i="273" s="1"/>
  <c r="O31" i="273"/>
  <c r="I31" i="273"/>
  <c r="J31" i="273" s="1"/>
  <c r="K31" i="273" s="1"/>
  <c r="R30" i="273"/>
  <c r="P30" i="273"/>
  <c r="T30" i="273" s="1"/>
  <c r="O30" i="273"/>
  <c r="S30" i="273" s="1"/>
  <c r="I30" i="273"/>
  <c r="J30" i="273" s="1"/>
  <c r="K30" i="273" s="1"/>
  <c r="R29" i="273"/>
  <c r="P29" i="273"/>
  <c r="T29" i="273" s="1"/>
  <c r="O29" i="273"/>
  <c r="S29" i="273" s="1"/>
  <c r="I29" i="273"/>
  <c r="J29" i="273" s="1"/>
  <c r="K29" i="273" s="1"/>
  <c r="S28" i="273"/>
  <c r="R28" i="273"/>
  <c r="P28" i="273"/>
  <c r="T28" i="273" s="1"/>
  <c r="O28" i="273"/>
  <c r="I28" i="273"/>
  <c r="J28" i="273" s="1"/>
  <c r="K28" i="273" s="1"/>
  <c r="R27" i="273"/>
  <c r="P27" i="273"/>
  <c r="T27" i="273" s="1"/>
  <c r="O27" i="273"/>
  <c r="S27" i="273" s="1"/>
  <c r="I27" i="273"/>
  <c r="J27" i="273" s="1"/>
  <c r="K27" i="273" s="1"/>
  <c r="S26" i="273"/>
  <c r="R26" i="273"/>
  <c r="P26" i="273"/>
  <c r="T26" i="273" s="1"/>
  <c r="O26" i="273"/>
  <c r="I26" i="273"/>
  <c r="J26" i="273" s="1"/>
  <c r="K26" i="273" s="1"/>
  <c r="R25" i="273"/>
  <c r="P25" i="273"/>
  <c r="T25" i="273" s="1"/>
  <c r="O25" i="273"/>
  <c r="S25" i="273" s="1"/>
  <c r="R24" i="273"/>
  <c r="P24" i="273"/>
  <c r="T24" i="273" s="1"/>
  <c r="O24" i="273"/>
  <c r="S24" i="273" s="1"/>
  <c r="R23" i="273"/>
  <c r="P23" i="273"/>
  <c r="T23" i="273" s="1"/>
  <c r="O23" i="273"/>
  <c r="S23" i="273" s="1"/>
  <c r="R22" i="273"/>
  <c r="P22" i="273"/>
  <c r="T22" i="273" s="1"/>
  <c r="O22" i="273"/>
  <c r="S22" i="273" s="1"/>
  <c r="T21" i="273"/>
  <c r="R21" i="273"/>
  <c r="P21" i="273"/>
  <c r="O21" i="273"/>
  <c r="S21" i="273" s="1"/>
  <c r="T20" i="273"/>
  <c r="R20" i="273"/>
  <c r="P20" i="273"/>
  <c r="O20" i="273"/>
  <c r="S20" i="273" s="1"/>
  <c r="R19" i="273"/>
  <c r="P19" i="273"/>
  <c r="T19" i="273" s="1"/>
  <c r="O19" i="273"/>
  <c r="S19" i="273" s="1"/>
  <c r="J19" i="273"/>
  <c r="K19" i="273" s="1"/>
  <c r="I19" i="273"/>
  <c r="R18" i="273"/>
  <c r="P18" i="273"/>
  <c r="T18" i="273" s="1"/>
  <c r="O18" i="273"/>
  <c r="S18" i="273" s="1"/>
  <c r="I18" i="273"/>
  <c r="J18" i="273" s="1"/>
  <c r="K18" i="273" s="1"/>
  <c r="R17" i="273"/>
  <c r="P17" i="273"/>
  <c r="T17" i="273" s="1"/>
  <c r="O17" i="273"/>
  <c r="S17" i="273" s="1"/>
  <c r="I17" i="273"/>
  <c r="J17" i="273" s="1"/>
  <c r="K17" i="273" s="1"/>
  <c r="R16" i="273"/>
  <c r="P16" i="273"/>
  <c r="T16" i="273" s="1"/>
  <c r="O16" i="273"/>
  <c r="S16" i="273" s="1"/>
  <c r="I16" i="273"/>
  <c r="J16" i="273" s="1"/>
  <c r="K16" i="273" s="1"/>
  <c r="R15" i="273"/>
  <c r="P15" i="273"/>
  <c r="T15" i="273" s="1"/>
  <c r="O15" i="273"/>
  <c r="S15" i="273" s="1"/>
  <c r="J15" i="273"/>
  <c r="K15" i="273" s="1"/>
  <c r="I15" i="273"/>
  <c r="R14" i="273"/>
  <c r="P14" i="273"/>
  <c r="T14" i="273" s="1"/>
  <c r="O14" i="273"/>
  <c r="S14" i="273" s="1"/>
  <c r="I14" i="273"/>
  <c r="J14" i="273" s="1"/>
  <c r="K14" i="273" s="1"/>
  <c r="R13" i="273"/>
  <c r="P13" i="273"/>
  <c r="T13" i="273" s="1"/>
  <c r="O13" i="273"/>
  <c r="S13" i="273" s="1"/>
  <c r="I13" i="273"/>
  <c r="J13" i="273" s="1"/>
  <c r="K13" i="273" s="1"/>
  <c r="R12" i="273"/>
  <c r="P12" i="273"/>
  <c r="T12" i="273" s="1"/>
  <c r="O12" i="273"/>
  <c r="S12" i="273" s="1"/>
  <c r="I12" i="273"/>
  <c r="J12" i="273" s="1"/>
  <c r="K12" i="273" s="1"/>
  <c r="R11" i="273"/>
  <c r="P11" i="273"/>
  <c r="T11" i="273" s="1"/>
  <c r="O11" i="273"/>
  <c r="S11" i="273" s="1"/>
  <c r="J11" i="273"/>
  <c r="K11" i="273" s="1"/>
  <c r="I11" i="273"/>
  <c r="R10" i="273"/>
  <c r="P10" i="273"/>
  <c r="T10" i="273" s="1"/>
  <c r="O10" i="273"/>
  <c r="S10" i="273" s="1"/>
  <c r="I10" i="273"/>
  <c r="J10" i="273" s="1"/>
  <c r="K10" i="273" s="1"/>
  <c r="R9" i="273"/>
  <c r="P9" i="273"/>
  <c r="T9" i="273" s="1"/>
  <c r="O9" i="273"/>
  <c r="S9" i="273" s="1"/>
  <c r="S8" i="273"/>
  <c r="R8" i="273"/>
  <c r="P8" i="273"/>
  <c r="T8" i="273" s="1"/>
  <c r="O8" i="273"/>
  <c r="T5" i="273"/>
  <c r="S5" i="273"/>
  <c r="R5" i="273"/>
  <c r="R4" i="273"/>
  <c r="N3" i="273"/>
  <c r="R3" i="273" s="1"/>
  <c r="R78" i="272"/>
  <c r="P78" i="272"/>
  <c r="T78" i="272" s="1"/>
  <c r="O78" i="272"/>
  <c r="S78" i="272" s="1"/>
  <c r="R77" i="272"/>
  <c r="P77" i="272"/>
  <c r="T77" i="272" s="1"/>
  <c r="O77" i="272"/>
  <c r="S77" i="272" s="1"/>
  <c r="R76" i="272"/>
  <c r="P76" i="272"/>
  <c r="T76" i="272" s="1"/>
  <c r="O76" i="272"/>
  <c r="S76" i="272" s="1"/>
  <c r="R75" i="272"/>
  <c r="P75" i="272"/>
  <c r="T75" i="272" s="1"/>
  <c r="O75" i="272"/>
  <c r="S75" i="272" s="1"/>
  <c r="R74" i="272"/>
  <c r="P74" i="272"/>
  <c r="T74" i="272" s="1"/>
  <c r="O74" i="272"/>
  <c r="S74" i="272" s="1"/>
  <c r="R73" i="272"/>
  <c r="P73" i="272"/>
  <c r="T73" i="272" s="1"/>
  <c r="O73" i="272"/>
  <c r="S73" i="272" s="1"/>
  <c r="T72" i="272"/>
  <c r="R72" i="272"/>
  <c r="P72" i="272"/>
  <c r="O72" i="272"/>
  <c r="S72" i="272" s="1"/>
  <c r="R71" i="272"/>
  <c r="P71" i="272"/>
  <c r="T71" i="272" s="1"/>
  <c r="O71" i="272"/>
  <c r="S71" i="272" s="1"/>
  <c r="T70" i="272"/>
  <c r="R70" i="272"/>
  <c r="P70" i="272"/>
  <c r="O70" i="272"/>
  <c r="S70" i="272" s="1"/>
  <c r="R69" i="272"/>
  <c r="P69" i="272"/>
  <c r="T69" i="272" s="1"/>
  <c r="O69" i="272"/>
  <c r="S69" i="272" s="1"/>
  <c r="R68" i="272"/>
  <c r="P68" i="272"/>
  <c r="T68" i="272" s="1"/>
  <c r="O68" i="272"/>
  <c r="S68" i="272" s="1"/>
  <c r="R67" i="272"/>
  <c r="P67" i="272"/>
  <c r="T67" i="272" s="1"/>
  <c r="O67" i="272"/>
  <c r="S67" i="272" s="1"/>
  <c r="R66" i="272"/>
  <c r="P66" i="272"/>
  <c r="T66" i="272" s="1"/>
  <c r="O66" i="272"/>
  <c r="S66" i="272" s="1"/>
  <c r="R65" i="272"/>
  <c r="P65" i="272"/>
  <c r="T65" i="272" s="1"/>
  <c r="O65" i="272"/>
  <c r="S65" i="272" s="1"/>
  <c r="T64" i="272"/>
  <c r="R64" i="272"/>
  <c r="P64" i="272"/>
  <c r="O64" i="272"/>
  <c r="S64" i="272" s="1"/>
  <c r="R63" i="272"/>
  <c r="P63" i="272"/>
  <c r="T63" i="272" s="1"/>
  <c r="O63" i="272"/>
  <c r="S63" i="272" s="1"/>
  <c r="T62" i="272"/>
  <c r="R62" i="272"/>
  <c r="P62" i="272"/>
  <c r="O62" i="272"/>
  <c r="S62" i="272" s="1"/>
  <c r="R61" i="272"/>
  <c r="P61" i="272"/>
  <c r="T61" i="272" s="1"/>
  <c r="O61" i="272"/>
  <c r="S61" i="272" s="1"/>
  <c r="R60" i="272"/>
  <c r="P60" i="272"/>
  <c r="T60" i="272" s="1"/>
  <c r="O60" i="272"/>
  <c r="S60" i="272" s="1"/>
  <c r="R59" i="272"/>
  <c r="P59" i="272"/>
  <c r="T59" i="272" s="1"/>
  <c r="O59" i="272"/>
  <c r="S59" i="272" s="1"/>
  <c r="B59" i="272"/>
  <c r="R58" i="272"/>
  <c r="P58" i="272"/>
  <c r="T58" i="272" s="1"/>
  <c r="O58" i="272"/>
  <c r="S58" i="272" s="1"/>
  <c r="R57" i="272"/>
  <c r="P57" i="272"/>
  <c r="T57" i="272" s="1"/>
  <c r="O57" i="272"/>
  <c r="S57" i="272" s="1"/>
  <c r="S56" i="272"/>
  <c r="R56" i="272"/>
  <c r="P56" i="272"/>
  <c r="T56" i="272" s="1"/>
  <c r="O56" i="272"/>
  <c r="S55" i="272"/>
  <c r="R55" i="272"/>
  <c r="P55" i="272"/>
  <c r="T55" i="272" s="1"/>
  <c r="O55" i="272"/>
  <c r="R54" i="272"/>
  <c r="P54" i="272"/>
  <c r="T54" i="272" s="1"/>
  <c r="O54" i="272"/>
  <c r="S54" i="272" s="1"/>
  <c r="T53" i="272"/>
  <c r="S53" i="272"/>
  <c r="R53" i="272"/>
  <c r="P53" i="272"/>
  <c r="O53" i="272"/>
  <c r="R52" i="272"/>
  <c r="P52" i="272"/>
  <c r="T52" i="272" s="1"/>
  <c r="O52" i="272"/>
  <c r="S52" i="272" s="1"/>
  <c r="R51" i="272"/>
  <c r="P51" i="272"/>
  <c r="T51" i="272" s="1"/>
  <c r="O51" i="272"/>
  <c r="S51" i="272" s="1"/>
  <c r="I51" i="272"/>
  <c r="J51" i="272" s="1"/>
  <c r="K51" i="272" s="1"/>
  <c r="T50" i="272"/>
  <c r="R50" i="272"/>
  <c r="P50" i="272"/>
  <c r="O50" i="272"/>
  <c r="S50" i="272" s="1"/>
  <c r="I50" i="272"/>
  <c r="J50" i="272" s="1"/>
  <c r="K50" i="272" s="1"/>
  <c r="T49" i="272"/>
  <c r="R49" i="272"/>
  <c r="P49" i="272"/>
  <c r="O49" i="272"/>
  <c r="S49" i="272" s="1"/>
  <c r="I49" i="272"/>
  <c r="J49" i="272" s="1"/>
  <c r="K49" i="272" s="1"/>
  <c r="R48" i="272"/>
  <c r="P48" i="272"/>
  <c r="T48" i="272" s="1"/>
  <c r="O48" i="272"/>
  <c r="S48" i="272" s="1"/>
  <c r="I48" i="272"/>
  <c r="J48" i="272" s="1"/>
  <c r="K48" i="272" s="1"/>
  <c r="R47" i="272"/>
  <c r="P47" i="272"/>
  <c r="T47" i="272" s="1"/>
  <c r="O47" i="272"/>
  <c r="S47" i="272" s="1"/>
  <c r="I47" i="272"/>
  <c r="J47" i="272" s="1"/>
  <c r="K47" i="272" s="1"/>
  <c r="T46" i="272"/>
  <c r="R46" i="272"/>
  <c r="P46" i="272"/>
  <c r="O46" i="272"/>
  <c r="S46" i="272" s="1"/>
  <c r="I46" i="272"/>
  <c r="J46" i="272" s="1"/>
  <c r="K46" i="272" s="1"/>
  <c r="R45" i="272"/>
  <c r="P45" i="272"/>
  <c r="T45" i="272" s="1"/>
  <c r="O45" i="272"/>
  <c r="S45" i="272" s="1"/>
  <c r="I45" i="272"/>
  <c r="J45" i="272" s="1"/>
  <c r="K45" i="272" s="1"/>
  <c r="R44" i="272"/>
  <c r="P44" i="272"/>
  <c r="T44" i="272" s="1"/>
  <c r="O44" i="272"/>
  <c r="S44" i="272" s="1"/>
  <c r="I44" i="272"/>
  <c r="J44" i="272" s="1"/>
  <c r="K44" i="272" s="1"/>
  <c r="R43" i="272"/>
  <c r="P43" i="272"/>
  <c r="T43" i="272" s="1"/>
  <c r="O43" i="272"/>
  <c r="S43" i="272" s="1"/>
  <c r="I43" i="272"/>
  <c r="J43" i="272" s="1"/>
  <c r="K43" i="272" s="1"/>
  <c r="T42" i="272"/>
  <c r="R42" i="272"/>
  <c r="P42" i="272"/>
  <c r="O42" i="272"/>
  <c r="S42" i="272" s="1"/>
  <c r="I42" i="272"/>
  <c r="J42" i="272" s="1"/>
  <c r="K42" i="272" s="1"/>
  <c r="T41" i="272"/>
  <c r="R41" i="272"/>
  <c r="P41" i="272"/>
  <c r="O41" i="272"/>
  <c r="S41" i="272" s="1"/>
  <c r="R40" i="272"/>
  <c r="P40" i="272"/>
  <c r="T40" i="272" s="1"/>
  <c r="O40" i="272"/>
  <c r="S40" i="272" s="1"/>
  <c r="R39" i="272"/>
  <c r="P39" i="272"/>
  <c r="T39" i="272" s="1"/>
  <c r="O39" i="272"/>
  <c r="S39" i="272" s="1"/>
  <c r="R38" i="272"/>
  <c r="P38" i="272"/>
  <c r="T38" i="272" s="1"/>
  <c r="O38" i="272"/>
  <c r="S38" i="272" s="1"/>
  <c r="R37" i="272"/>
  <c r="P37" i="272"/>
  <c r="T37" i="272" s="1"/>
  <c r="O37" i="272"/>
  <c r="S37" i="272" s="1"/>
  <c r="R36" i="272"/>
  <c r="P36" i="272"/>
  <c r="T36" i="272" s="1"/>
  <c r="O36" i="272"/>
  <c r="S36" i="272" s="1"/>
  <c r="R35" i="272"/>
  <c r="P35" i="272"/>
  <c r="T35" i="272" s="1"/>
  <c r="O35" i="272"/>
  <c r="S35" i="272" s="1"/>
  <c r="I35" i="272"/>
  <c r="J35" i="272" s="1"/>
  <c r="K35" i="272" s="1"/>
  <c r="T34" i="272"/>
  <c r="S34" i="272"/>
  <c r="R34" i="272"/>
  <c r="P34" i="272"/>
  <c r="O34" i="272"/>
  <c r="I34" i="272"/>
  <c r="J34" i="272" s="1"/>
  <c r="K34" i="272" s="1"/>
  <c r="R33" i="272"/>
  <c r="P33" i="272"/>
  <c r="T33" i="272" s="1"/>
  <c r="O33" i="272"/>
  <c r="S33" i="272" s="1"/>
  <c r="I33" i="272"/>
  <c r="J33" i="272" s="1"/>
  <c r="K33" i="272" s="1"/>
  <c r="S32" i="272"/>
  <c r="R32" i="272"/>
  <c r="P32" i="272"/>
  <c r="T32" i="272" s="1"/>
  <c r="O32" i="272"/>
  <c r="I32" i="272"/>
  <c r="J32" i="272" s="1"/>
  <c r="K32" i="272" s="1"/>
  <c r="R31" i="272"/>
  <c r="P31" i="272"/>
  <c r="T31" i="272" s="1"/>
  <c r="O31" i="272"/>
  <c r="S31" i="272" s="1"/>
  <c r="I31" i="272"/>
  <c r="J31" i="272" s="1"/>
  <c r="K31" i="272" s="1"/>
  <c r="T30" i="272"/>
  <c r="S30" i="272"/>
  <c r="R30" i="272"/>
  <c r="P30" i="272"/>
  <c r="O30" i="272"/>
  <c r="I30" i="272"/>
  <c r="J30" i="272" s="1"/>
  <c r="K30" i="272" s="1"/>
  <c r="R29" i="272"/>
  <c r="P29" i="272"/>
  <c r="T29" i="272" s="1"/>
  <c r="O29" i="272"/>
  <c r="S29" i="272" s="1"/>
  <c r="I29" i="272"/>
  <c r="J29" i="272" s="1"/>
  <c r="K29" i="272" s="1"/>
  <c r="S28" i="272"/>
  <c r="R28" i="272"/>
  <c r="P28" i="272"/>
  <c r="T28" i="272" s="1"/>
  <c r="O28" i="272"/>
  <c r="I28" i="272"/>
  <c r="J28" i="272" s="1"/>
  <c r="K28" i="272" s="1"/>
  <c r="R27" i="272"/>
  <c r="P27" i="272"/>
  <c r="T27" i="272" s="1"/>
  <c r="O27" i="272"/>
  <c r="S27" i="272" s="1"/>
  <c r="I27" i="272"/>
  <c r="J27" i="272" s="1"/>
  <c r="K27" i="272" s="1"/>
  <c r="T26" i="272"/>
  <c r="S26" i="272"/>
  <c r="R26" i="272"/>
  <c r="P26" i="272"/>
  <c r="O26" i="272"/>
  <c r="I26" i="272"/>
  <c r="J26" i="272" s="1"/>
  <c r="K26" i="272" s="1"/>
  <c r="R25" i="272"/>
  <c r="P25" i="272"/>
  <c r="T25" i="272" s="1"/>
  <c r="O25" i="272"/>
  <c r="S25" i="272" s="1"/>
  <c r="R24" i="272"/>
  <c r="P24" i="272"/>
  <c r="T24" i="272" s="1"/>
  <c r="O24" i="272"/>
  <c r="S24" i="272" s="1"/>
  <c r="R23" i="272"/>
  <c r="P23" i="272"/>
  <c r="T23" i="272" s="1"/>
  <c r="O23" i="272"/>
  <c r="S23" i="272" s="1"/>
  <c r="R22" i="272"/>
  <c r="P22" i="272"/>
  <c r="T22" i="272" s="1"/>
  <c r="O22" i="272"/>
  <c r="S22" i="272" s="1"/>
  <c r="R21" i="272"/>
  <c r="P21" i="272"/>
  <c r="T21" i="272" s="1"/>
  <c r="O21" i="272"/>
  <c r="S21" i="272" s="1"/>
  <c r="R20" i="272"/>
  <c r="P20" i="272"/>
  <c r="T20" i="272" s="1"/>
  <c r="O20" i="272"/>
  <c r="S20" i="272" s="1"/>
  <c r="R19" i="272"/>
  <c r="P19" i="272"/>
  <c r="T19" i="272" s="1"/>
  <c r="O19" i="272"/>
  <c r="S19" i="272" s="1"/>
  <c r="I19" i="272"/>
  <c r="J19" i="272" s="1"/>
  <c r="K19" i="272" s="1"/>
  <c r="R18" i="272"/>
  <c r="P18" i="272"/>
  <c r="T18" i="272" s="1"/>
  <c r="O18" i="272"/>
  <c r="S18" i="272" s="1"/>
  <c r="I18" i="272"/>
  <c r="J18" i="272" s="1"/>
  <c r="K18" i="272" s="1"/>
  <c r="S17" i="272"/>
  <c r="R17" i="272"/>
  <c r="P17" i="272"/>
  <c r="T17" i="272" s="1"/>
  <c r="O17" i="272"/>
  <c r="I17" i="272"/>
  <c r="J17" i="272" s="1"/>
  <c r="K17" i="272" s="1"/>
  <c r="R16" i="272"/>
  <c r="P16" i="272"/>
  <c r="T16" i="272" s="1"/>
  <c r="O16" i="272"/>
  <c r="S16" i="272" s="1"/>
  <c r="I16" i="272"/>
  <c r="J16" i="272" s="1"/>
  <c r="K16" i="272" s="1"/>
  <c r="R15" i="272"/>
  <c r="P15" i="272"/>
  <c r="T15" i="272" s="1"/>
  <c r="O15" i="272"/>
  <c r="S15" i="272" s="1"/>
  <c r="I15" i="272"/>
  <c r="J15" i="272" s="1"/>
  <c r="K15" i="272" s="1"/>
  <c r="S14" i="272"/>
  <c r="R14" i="272"/>
  <c r="P14" i="272"/>
  <c r="T14" i="272" s="1"/>
  <c r="O14" i="272"/>
  <c r="I14" i="272"/>
  <c r="J14" i="272" s="1"/>
  <c r="K14" i="272" s="1"/>
  <c r="S13" i="272"/>
  <c r="R13" i="272"/>
  <c r="P13" i="272"/>
  <c r="T13" i="272" s="1"/>
  <c r="O13" i="272"/>
  <c r="I13" i="272"/>
  <c r="J13" i="272" s="1"/>
  <c r="K13" i="272" s="1"/>
  <c r="R12" i="272"/>
  <c r="P12" i="272"/>
  <c r="T12" i="272" s="1"/>
  <c r="O12" i="272"/>
  <c r="S12" i="272" s="1"/>
  <c r="I12" i="272"/>
  <c r="J12" i="272" s="1"/>
  <c r="K12" i="272" s="1"/>
  <c r="R11" i="272"/>
  <c r="P11" i="272"/>
  <c r="T11" i="272" s="1"/>
  <c r="O11" i="272"/>
  <c r="S11" i="272" s="1"/>
  <c r="I11" i="272"/>
  <c r="J11" i="272" s="1"/>
  <c r="K11" i="272" s="1"/>
  <c r="R10" i="272"/>
  <c r="P10" i="272"/>
  <c r="T10" i="272" s="1"/>
  <c r="O10" i="272"/>
  <c r="S10" i="272" s="1"/>
  <c r="I10" i="272"/>
  <c r="J10" i="272" s="1"/>
  <c r="K10" i="272" s="1"/>
  <c r="S9" i="272"/>
  <c r="R9" i="272"/>
  <c r="P9" i="272"/>
  <c r="T9" i="272" s="1"/>
  <c r="O9" i="272"/>
  <c r="R8" i="272"/>
  <c r="P8" i="272"/>
  <c r="T8" i="272" s="1"/>
  <c r="O8" i="272"/>
  <c r="S8" i="272" s="1"/>
  <c r="T5" i="272"/>
  <c r="S5" i="272"/>
  <c r="R5" i="272"/>
  <c r="R4" i="272"/>
  <c r="N3" i="272"/>
  <c r="R3" i="272" s="1"/>
  <c r="R78" i="271"/>
  <c r="P78" i="271"/>
  <c r="T78" i="271" s="1"/>
  <c r="O78" i="271"/>
  <c r="S78" i="271" s="1"/>
  <c r="R77" i="271"/>
  <c r="P77" i="271"/>
  <c r="T77" i="271" s="1"/>
  <c r="O77" i="271"/>
  <c r="S77" i="271" s="1"/>
  <c r="R76" i="271"/>
  <c r="P76" i="271"/>
  <c r="T76" i="271" s="1"/>
  <c r="O76" i="271"/>
  <c r="S76" i="271" s="1"/>
  <c r="R75" i="271"/>
  <c r="P75" i="271"/>
  <c r="T75" i="271" s="1"/>
  <c r="O75" i="271"/>
  <c r="S75" i="271" s="1"/>
  <c r="R74" i="271"/>
  <c r="P74" i="271"/>
  <c r="T74" i="271" s="1"/>
  <c r="O74" i="271"/>
  <c r="S74" i="271" s="1"/>
  <c r="R73" i="271"/>
  <c r="P73" i="271"/>
  <c r="T73" i="271" s="1"/>
  <c r="O73" i="271"/>
  <c r="S73" i="271" s="1"/>
  <c r="R72" i="271"/>
  <c r="P72" i="271"/>
  <c r="T72" i="271" s="1"/>
  <c r="O72" i="271"/>
  <c r="S72" i="271" s="1"/>
  <c r="R71" i="271"/>
  <c r="P71" i="271"/>
  <c r="T71" i="271" s="1"/>
  <c r="O71" i="271"/>
  <c r="S71" i="271" s="1"/>
  <c r="R70" i="271"/>
  <c r="P70" i="271"/>
  <c r="T70" i="271" s="1"/>
  <c r="O70" i="271"/>
  <c r="S70" i="271" s="1"/>
  <c r="R69" i="271"/>
  <c r="P69" i="271"/>
  <c r="T69" i="271" s="1"/>
  <c r="O69" i="271"/>
  <c r="S69" i="271" s="1"/>
  <c r="R68" i="271"/>
  <c r="P68" i="271"/>
  <c r="T68" i="271" s="1"/>
  <c r="O68" i="271"/>
  <c r="S68" i="271" s="1"/>
  <c r="R67" i="271"/>
  <c r="P67" i="271"/>
  <c r="T67" i="271" s="1"/>
  <c r="O67" i="271"/>
  <c r="S67" i="271" s="1"/>
  <c r="S66" i="271"/>
  <c r="R66" i="271"/>
  <c r="P66" i="271"/>
  <c r="T66" i="271" s="1"/>
  <c r="O66" i="271"/>
  <c r="R65" i="271"/>
  <c r="P65" i="271"/>
  <c r="T65" i="271" s="1"/>
  <c r="O65" i="271"/>
  <c r="S65" i="271" s="1"/>
  <c r="S64" i="271"/>
  <c r="R64" i="271"/>
  <c r="P64" i="271"/>
  <c r="T64" i="271" s="1"/>
  <c r="O64" i="271"/>
  <c r="R63" i="271"/>
  <c r="P63" i="271"/>
  <c r="T63" i="271" s="1"/>
  <c r="O63" i="271"/>
  <c r="S63" i="271" s="1"/>
  <c r="R62" i="271"/>
  <c r="P62" i="271"/>
  <c r="T62" i="271" s="1"/>
  <c r="O62" i="271"/>
  <c r="S62" i="271" s="1"/>
  <c r="R61" i="271"/>
  <c r="P61" i="271"/>
  <c r="T61" i="271" s="1"/>
  <c r="O61" i="271"/>
  <c r="S61" i="271" s="1"/>
  <c r="R60" i="271"/>
  <c r="P60" i="271"/>
  <c r="T60" i="271" s="1"/>
  <c r="O60" i="271"/>
  <c r="S60" i="271" s="1"/>
  <c r="R59" i="271"/>
  <c r="P59" i="271"/>
  <c r="T59" i="271" s="1"/>
  <c r="O59" i="271"/>
  <c r="S59" i="271" s="1"/>
  <c r="B59" i="271"/>
  <c r="R58" i="271"/>
  <c r="P58" i="271"/>
  <c r="T58" i="271" s="1"/>
  <c r="O58" i="271"/>
  <c r="S58" i="271" s="1"/>
  <c r="R57" i="271"/>
  <c r="P57" i="271"/>
  <c r="T57" i="271" s="1"/>
  <c r="O57" i="271"/>
  <c r="S57" i="271" s="1"/>
  <c r="R56" i="271"/>
  <c r="P56" i="271"/>
  <c r="T56" i="271" s="1"/>
  <c r="O56" i="271"/>
  <c r="S56" i="271" s="1"/>
  <c r="R55" i="271"/>
  <c r="P55" i="271"/>
  <c r="T55" i="271" s="1"/>
  <c r="O55" i="271"/>
  <c r="S55" i="271" s="1"/>
  <c r="R54" i="271"/>
  <c r="P54" i="271"/>
  <c r="T54" i="271" s="1"/>
  <c r="O54" i="271"/>
  <c r="S54" i="271" s="1"/>
  <c r="R53" i="271"/>
  <c r="P53" i="271"/>
  <c r="T53" i="271" s="1"/>
  <c r="O53" i="271"/>
  <c r="S53" i="271" s="1"/>
  <c r="R52" i="271"/>
  <c r="P52" i="271"/>
  <c r="T52" i="271" s="1"/>
  <c r="O52" i="271"/>
  <c r="S52" i="271" s="1"/>
  <c r="R51" i="271"/>
  <c r="P51" i="271"/>
  <c r="T51" i="271" s="1"/>
  <c r="O51" i="271"/>
  <c r="S51" i="271" s="1"/>
  <c r="I51" i="271"/>
  <c r="J51" i="271" s="1"/>
  <c r="K51" i="271" s="1"/>
  <c r="R50" i="271"/>
  <c r="P50" i="271"/>
  <c r="T50" i="271" s="1"/>
  <c r="O50" i="271"/>
  <c r="S50" i="271" s="1"/>
  <c r="I50" i="271"/>
  <c r="J50" i="271" s="1"/>
  <c r="K50" i="271" s="1"/>
  <c r="R49" i="271"/>
  <c r="P49" i="271"/>
  <c r="T49" i="271" s="1"/>
  <c r="O49" i="271"/>
  <c r="S49" i="271" s="1"/>
  <c r="I49" i="271"/>
  <c r="J49" i="271" s="1"/>
  <c r="K49" i="271" s="1"/>
  <c r="R48" i="271"/>
  <c r="P48" i="271"/>
  <c r="T48" i="271" s="1"/>
  <c r="O48" i="271"/>
  <c r="S48" i="271" s="1"/>
  <c r="I48" i="271"/>
  <c r="J48" i="271" s="1"/>
  <c r="K48" i="271" s="1"/>
  <c r="R47" i="271"/>
  <c r="P47" i="271"/>
  <c r="T47" i="271" s="1"/>
  <c r="O47" i="271"/>
  <c r="S47" i="271" s="1"/>
  <c r="I47" i="271"/>
  <c r="J47" i="271" s="1"/>
  <c r="K47" i="271" s="1"/>
  <c r="R46" i="271"/>
  <c r="P46" i="271"/>
  <c r="T46" i="271" s="1"/>
  <c r="O46" i="271"/>
  <c r="S46" i="271" s="1"/>
  <c r="I46" i="271"/>
  <c r="J46" i="271" s="1"/>
  <c r="K46" i="271" s="1"/>
  <c r="R45" i="271"/>
  <c r="P45" i="271"/>
  <c r="T45" i="271" s="1"/>
  <c r="O45" i="271"/>
  <c r="S45" i="271" s="1"/>
  <c r="I45" i="271"/>
  <c r="J45" i="271" s="1"/>
  <c r="K45" i="271" s="1"/>
  <c r="R44" i="271"/>
  <c r="P44" i="271"/>
  <c r="T44" i="271" s="1"/>
  <c r="O44" i="271"/>
  <c r="S44" i="271" s="1"/>
  <c r="I44" i="271"/>
  <c r="J44" i="271" s="1"/>
  <c r="K44" i="271" s="1"/>
  <c r="T43" i="271"/>
  <c r="R43" i="271"/>
  <c r="P43" i="271"/>
  <c r="O43" i="271"/>
  <c r="S43" i="271" s="1"/>
  <c r="I43" i="271"/>
  <c r="J43" i="271" s="1"/>
  <c r="K43" i="271" s="1"/>
  <c r="R42" i="271"/>
  <c r="P42" i="271"/>
  <c r="T42" i="271" s="1"/>
  <c r="O42" i="271"/>
  <c r="S42" i="271" s="1"/>
  <c r="I42" i="271"/>
  <c r="J42" i="271" s="1"/>
  <c r="K42" i="271" s="1"/>
  <c r="R41" i="271"/>
  <c r="P41" i="271"/>
  <c r="T41" i="271" s="1"/>
  <c r="O41" i="271"/>
  <c r="S41" i="271" s="1"/>
  <c r="R40" i="271"/>
  <c r="P40" i="271"/>
  <c r="T40" i="271" s="1"/>
  <c r="O40" i="271"/>
  <c r="S40" i="271" s="1"/>
  <c r="R39" i="271"/>
  <c r="P39" i="271"/>
  <c r="T39" i="271" s="1"/>
  <c r="O39" i="271"/>
  <c r="S39" i="271" s="1"/>
  <c r="R38" i="271"/>
  <c r="P38" i="271"/>
  <c r="T38" i="271" s="1"/>
  <c r="O38" i="271"/>
  <c r="S38" i="271" s="1"/>
  <c r="R37" i="271"/>
  <c r="P37" i="271"/>
  <c r="T37" i="271" s="1"/>
  <c r="O37" i="271"/>
  <c r="S37" i="271" s="1"/>
  <c r="R36" i="271"/>
  <c r="P36" i="271"/>
  <c r="T36" i="271" s="1"/>
  <c r="O36" i="271"/>
  <c r="S36" i="271" s="1"/>
  <c r="R35" i="271"/>
  <c r="P35" i="271"/>
  <c r="T35" i="271" s="1"/>
  <c r="O35" i="271"/>
  <c r="S35" i="271" s="1"/>
  <c r="I35" i="271"/>
  <c r="J35" i="271" s="1"/>
  <c r="K35" i="271" s="1"/>
  <c r="R34" i="271"/>
  <c r="P34" i="271"/>
  <c r="T34" i="271" s="1"/>
  <c r="O34" i="271"/>
  <c r="S34" i="271" s="1"/>
  <c r="I34" i="271"/>
  <c r="J34" i="271" s="1"/>
  <c r="K34" i="271" s="1"/>
  <c r="R33" i="271"/>
  <c r="P33" i="271"/>
  <c r="T33" i="271" s="1"/>
  <c r="O33" i="271"/>
  <c r="S33" i="271" s="1"/>
  <c r="I33" i="271"/>
  <c r="J33" i="271" s="1"/>
  <c r="K33" i="271" s="1"/>
  <c r="T32" i="271"/>
  <c r="S32" i="271"/>
  <c r="R32" i="271"/>
  <c r="P32" i="271"/>
  <c r="O32" i="271"/>
  <c r="I32" i="271"/>
  <c r="J32" i="271" s="1"/>
  <c r="K32" i="271" s="1"/>
  <c r="S31" i="271"/>
  <c r="R31" i="271"/>
  <c r="P31" i="271"/>
  <c r="T31" i="271" s="1"/>
  <c r="O31" i="271"/>
  <c r="I31" i="271"/>
  <c r="J31" i="271" s="1"/>
  <c r="K31" i="271" s="1"/>
  <c r="R30" i="271"/>
  <c r="P30" i="271"/>
  <c r="T30" i="271" s="1"/>
  <c r="O30" i="271"/>
  <c r="S30" i="271" s="1"/>
  <c r="I30" i="271"/>
  <c r="J30" i="271" s="1"/>
  <c r="K30" i="271" s="1"/>
  <c r="R29" i="271"/>
  <c r="P29" i="271"/>
  <c r="T29" i="271" s="1"/>
  <c r="O29" i="271"/>
  <c r="S29" i="271" s="1"/>
  <c r="I29" i="271"/>
  <c r="J29" i="271" s="1"/>
  <c r="K29" i="271" s="1"/>
  <c r="R28" i="271"/>
  <c r="P28" i="271"/>
  <c r="T28" i="271" s="1"/>
  <c r="O28" i="271"/>
  <c r="S28" i="271" s="1"/>
  <c r="I28" i="271"/>
  <c r="J28" i="271" s="1"/>
  <c r="K28" i="271" s="1"/>
  <c r="S27" i="271"/>
  <c r="R27" i="271"/>
  <c r="P27" i="271"/>
  <c r="T27" i="271" s="1"/>
  <c r="O27" i="271"/>
  <c r="I27" i="271"/>
  <c r="J27" i="271" s="1"/>
  <c r="K27" i="271" s="1"/>
  <c r="R26" i="271"/>
  <c r="P26" i="271"/>
  <c r="T26" i="271" s="1"/>
  <c r="O26" i="271"/>
  <c r="S26" i="271" s="1"/>
  <c r="I26" i="271"/>
  <c r="J26" i="271" s="1"/>
  <c r="K26" i="271" s="1"/>
  <c r="R25" i="271"/>
  <c r="P25" i="271"/>
  <c r="T25" i="271" s="1"/>
  <c r="O25" i="271"/>
  <c r="S25" i="271" s="1"/>
  <c r="R24" i="271"/>
  <c r="P24" i="271"/>
  <c r="T24" i="271" s="1"/>
  <c r="O24" i="271"/>
  <c r="S24" i="271" s="1"/>
  <c r="R23" i="271"/>
  <c r="P23" i="271"/>
  <c r="T23" i="271" s="1"/>
  <c r="O23" i="271"/>
  <c r="S23" i="271" s="1"/>
  <c r="R22" i="271"/>
  <c r="P22" i="271"/>
  <c r="T22" i="271" s="1"/>
  <c r="O22" i="271"/>
  <c r="S22" i="271" s="1"/>
  <c r="R21" i="271"/>
  <c r="P21" i="271"/>
  <c r="T21" i="271" s="1"/>
  <c r="O21" i="271"/>
  <c r="S21" i="271" s="1"/>
  <c r="R20" i="271"/>
  <c r="P20" i="271"/>
  <c r="T20" i="271" s="1"/>
  <c r="O20" i="271"/>
  <c r="S20" i="271" s="1"/>
  <c r="R19" i="271"/>
  <c r="P19" i="271"/>
  <c r="T19" i="271" s="1"/>
  <c r="O19" i="271"/>
  <c r="S19" i="271" s="1"/>
  <c r="I19" i="271"/>
  <c r="J19" i="271" s="1"/>
  <c r="K19" i="271" s="1"/>
  <c r="R18" i="271"/>
  <c r="P18" i="271"/>
  <c r="T18" i="271" s="1"/>
  <c r="O18" i="271"/>
  <c r="S18" i="271" s="1"/>
  <c r="I18" i="271"/>
  <c r="J18" i="271" s="1"/>
  <c r="K18" i="271" s="1"/>
  <c r="R17" i="271"/>
  <c r="P17" i="271"/>
  <c r="T17" i="271" s="1"/>
  <c r="O17" i="271"/>
  <c r="S17" i="271" s="1"/>
  <c r="I17" i="271"/>
  <c r="J17" i="271" s="1"/>
  <c r="K17" i="271" s="1"/>
  <c r="R16" i="271"/>
  <c r="P16" i="271"/>
  <c r="T16" i="271" s="1"/>
  <c r="O16" i="271"/>
  <c r="S16" i="271" s="1"/>
  <c r="I16" i="271"/>
  <c r="J16" i="271" s="1"/>
  <c r="K16" i="271" s="1"/>
  <c r="S15" i="271"/>
  <c r="R15" i="271"/>
  <c r="P15" i="271"/>
  <c r="T15" i="271" s="1"/>
  <c r="O15" i="271"/>
  <c r="I15" i="271"/>
  <c r="J15" i="271" s="1"/>
  <c r="K15" i="271" s="1"/>
  <c r="R14" i="271"/>
  <c r="P14" i="271"/>
  <c r="T14" i="271" s="1"/>
  <c r="O14" i="271"/>
  <c r="S14" i="271" s="1"/>
  <c r="I14" i="271"/>
  <c r="J14" i="271" s="1"/>
  <c r="K14" i="271" s="1"/>
  <c r="R13" i="271"/>
  <c r="P13" i="271"/>
  <c r="T13" i="271" s="1"/>
  <c r="O13" i="271"/>
  <c r="S13" i="271" s="1"/>
  <c r="I13" i="271"/>
  <c r="J13" i="271" s="1"/>
  <c r="K13" i="271" s="1"/>
  <c r="S12" i="271"/>
  <c r="R12" i="271"/>
  <c r="P12" i="271"/>
  <c r="T12" i="271" s="1"/>
  <c r="O12" i="271"/>
  <c r="J12" i="271"/>
  <c r="K12" i="271" s="1"/>
  <c r="I12" i="271"/>
  <c r="R11" i="271"/>
  <c r="P11" i="271"/>
  <c r="T11" i="271" s="1"/>
  <c r="O11" i="271"/>
  <c r="S11" i="271" s="1"/>
  <c r="I11" i="271"/>
  <c r="J11" i="271" s="1"/>
  <c r="K11" i="271" s="1"/>
  <c r="R10" i="271"/>
  <c r="P10" i="271"/>
  <c r="T10" i="271" s="1"/>
  <c r="O10" i="271"/>
  <c r="S10" i="271" s="1"/>
  <c r="J10" i="271"/>
  <c r="K10" i="271" s="1"/>
  <c r="I10" i="271"/>
  <c r="R9" i="271"/>
  <c r="P9" i="271"/>
  <c r="T9" i="271" s="1"/>
  <c r="O9" i="271"/>
  <c r="S9" i="271" s="1"/>
  <c r="R8" i="271"/>
  <c r="P8" i="271"/>
  <c r="T8" i="271" s="1"/>
  <c r="O8" i="271"/>
  <c r="S8" i="271" s="1"/>
  <c r="T5" i="271"/>
  <c r="S5" i="271"/>
  <c r="R5" i="271"/>
  <c r="R4" i="271"/>
  <c r="N3" i="271"/>
  <c r="R3" i="271" s="1"/>
  <c r="R78" i="270"/>
  <c r="P78" i="270"/>
  <c r="T78" i="270" s="1"/>
  <c r="O78" i="270"/>
  <c r="S78" i="270" s="1"/>
  <c r="R77" i="270"/>
  <c r="P77" i="270"/>
  <c r="T77" i="270" s="1"/>
  <c r="O77" i="270"/>
  <c r="S77" i="270" s="1"/>
  <c r="R76" i="270"/>
  <c r="P76" i="270"/>
  <c r="T76" i="270" s="1"/>
  <c r="O76" i="270"/>
  <c r="S76" i="270" s="1"/>
  <c r="R75" i="270"/>
  <c r="P75" i="270"/>
  <c r="T75" i="270" s="1"/>
  <c r="O75" i="270"/>
  <c r="S75" i="270" s="1"/>
  <c r="R74" i="270"/>
  <c r="P74" i="270"/>
  <c r="T74" i="270" s="1"/>
  <c r="O74" i="270"/>
  <c r="S74" i="270" s="1"/>
  <c r="R73" i="270"/>
  <c r="P73" i="270"/>
  <c r="T73" i="270" s="1"/>
  <c r="O73" i="270"/>
  <c r="S73" i="270" s="1"/>
  <c r="R72" i="270"/>
  <c r="P72" i="270"/>
  <c r="T72" i="270" s="1"/>
  <c r="O72" i="270"/>
  <c r="S72" i="270" s="1"/>
  <c r="R71" i="270"/>
  <c r="P71" i="270"/>
  <c r="T71" i="270" s="1"/>
  <c r="O71" i="270"/>
  <c r="S71" i="270" s="1"/>
  <c r="R70" i="270"/>
  <c r="P70" i="270"/>
  <c r="T70" i="270" s="1"/>
  <c r="O70" i="270"/>
  <c r="S70" i="270" s="1"/>
  <c r="T69" i="270"/>
  <c r="S69" i="270"/>
  <c r="R69" i="270"/>
  <c r="P69" i="270"/>
  <c r="O69" i="270"/>
  <c r="R68" i="270"/>
  <c r="P68" i="270"/>
  <c r="T68" i="270" s="1"/>
  <c r="O68" i="270"/>
  <c r="S68" i="270" s="1"/>
  <c r="R67" i="270"/>
  <c r="P67" i="270"/>
  <c r="T67" i="270" s="1"/>
  <c r="O67" i="270"/>
  <c r="S67" i="270" s="1"/>
  <c r="R66" i="270"/>
  <c r="P66" i="270"/>
  <c r="T66" i="270" s="1"/>
  <c r="O66" i="270"/>
  <c r="S66" i="270" s="1"/>
  <c r="R65" i="270"/>
  <c r="P65" i="270"/>
  <c r="T65" i="270" s="1"/>
  <c r="O65" i="270"/>
  <c r="S65" i="270" s="1"/>
  <c r="R64" i="270"/>
  <c r="P64" i="270"/>
  <c r="T64" i="270" s="1"/>
  <c r="O64" i="270"/>
  <c r="S64" i="270" s="1"/>
  <c r="R63" i="270"/>
  <c r="P63" i="270"/>
  <c r="T63" i="270" s="1"/>
  <c r="O63" i="270"/>
  <c r="S63" i="270" s="1"/>
  <c r="R62" i="270"/>
  <c r="P62" i="270"/>
  <c r="T62" i="270" s="1"/>
  <c r="O62" i="270"/>
  <c r="S62" i="270" s="1"/>
  <c r="R61" i="270"/>
  <c r="P61" i="270"/>
  <c r="T61" i="270" s="1"/>
  <c r="O61" i="270"/>
  <c r="S61" i="270" s="1"/>
  <c r="R60" i="270"/>
  <c r="P60" i="270"/>
  <c r="T60" i="270" s="1"/>
  <c r="O60" i="270"/>
  <c r="S60" i="270" s="1"/>
  <c r="R59" i="270"/>
  <c r="P59" i="270"/>
  <c r="T59" i="270" s="1"/>
  <c r="O59" i="270"/>
  <c r="S59" i="270" s="1"/>
  <c r="B59" i="270"/>
  <c r="R58" i="270"/>
  <c r="P58" i="270"/>
  <c r="T58" i="270" s="1"/>
  <c r="O58" i="270"/>
  <c r="S58" i="270" s="1"/>
  <c r="R57" i="270"/>
  <c r="P57" i="270"/>
  <c r="T57" i="270" s="1"/>
  <c r="O57" i="270"/>
  <c r="S57" i="270" s="1"/>
  <c r="R56" i="270"/>
  <c r="P56" i="270"/>
  <c r="T56" i="270" s="1"/>
  <c r="O56" i="270"/>
  <c r="S56" i="270" s="1"/>
  <c r="R55" i="270"/>
  <c r="P55" i="270"/>
  <c r="T55" i="270" s="1"/>
  <c r="O55" i="270"/>
  <c r="S55" i="270" s="1"/>
  <c r="R54" i="270"/>
  <c r="P54" i="270"/>
  <c r="T54" i="270" s="1"/>
  <c r="O54" i="270"/>
  <c r="S54" i="270" s="1"/>
  <c r="R53" i="270"/>
  <c r="P53" i="270"/>
  <c r="T53" i="270" s="1"/>
  <c r="O53" i="270"/>
  <c r="S53" i="270" s="1"/>
  <c r="R52" i="270"/>
  <c r="P52" i="270"/>
  <c r="T52" i="270" s="1"/>
  <c r="O52" i="270"/>
  <c r="S52" i="270" s="1"/>
  <c r="R51" i="270"/>
  <c r="P51" i="270"/>
  <c r="T51" i="270" s="1"/>
  <c r="O51" i="270"/>
  <c r="S51" i="270" s="1"/>
  <c r="I51" i="270"/>
  <c r="J51" i="270" s="1"/>
  <c r="K51" i="270" s="1"/>
  <c r="R50" i="270"/>
  <c r="P50" i="270"/>
  <c r="T50" i="270" s="1"/>
  <c r="O50" i="270"/>
  <c r="S50" i="270" s="1"/>
  <c r="I50" i="270"/>
  <c r="J50" i="270" s="1"/>
  <c r="K50" i="270" s="1"/>
  <c r="R49" i="270"/>
  <c r="P49" i="270"/>
  <c r="T49" i="270" s="1"/>
  <c r="O49" i="270"/>
  <c r="S49" i="270" s="1"/>
  <c r="I49" i="270"/>
  <c r="J49" i="270" s="1"/>
  <c r="K49" i="270" s="1"/>
  <c r="R48" i="270"/>
  <c r="P48" i="270"/>
  <c r="T48" i="270" s="1"/>
  <c r="O48" i="270"/>
  <c r="S48" i="270" s="1"/>
  <c r="I48" i="270"/>
  <c r="J48" i="270" s="1"/>
  <c r="K48" i="270" s="1"/>
  <c r="R47" i="270"/>
  <c r="P47" i="270"/>
  <c r="T47" i="270" s="1"/>
  <c r="O47" i="270"/>
  <c r="S47" i="270" s="1"/>
  <c r="I47" i="270"/>
  <c r="J47" i="270" s="1"/>
  <c r="K47" i="270" s="1"/>
  <c r="R46" i="270"/>
  <c r="P46" i="270"/>
  <c r="T46" i="270" s="1"/>
  <c r="O46" i="270"/>
  <c r="S46" i="270" s="1"/>
  <c r="I46" i="270"/>
  <c r="J46" i="270" s="1"/>
  <c r="K46" i="270" s="1"/>
  <c r="R45" i="270"/>
  <c r="P45" i="270"/>
  <c r="T45" i="270" s="1"/>
  <c r="O45" i="270"/>
  <c r="S45" i="270" s="1"/>
  <c r="I45" i="270"/>
  <c r="J45" i="270" s="1"/>
  <c r="K45" i="270" s="1"/>
  <c r="R44" i="270"/>
  <c r="P44" i="270"/>
  <c r="T44" i="270" s="1"/>
  <c r="O44" i="270"/>
  <c r="S44" i="270" s="1"/>
  <c r="I44" i="270"/>
  <c r="J44" i="270" s="1"/>
  <c r="K44" i="270" s="1"/>
  <c r="R43" i="270"/>
  <c r="P43" i="270"/>
  <c r="T43" i="270" s="1"/>
  <c r="O43" i="270"/>
  <c r="S43" i="270" s="1"/>
  <c r="I43" i="270"/>
  <c r="J43" i="270" s="1"/>
  <c r="K43" i="270" s="1"/>
  <c r="R42" i="270"/>
  <c r="P42" i="270"/>
  <c r="T42" i="270" s="1"/>
  <c r="O42" i="270"/>
  <c r="S42" i="270" s="1"/>
  <c r="I42" i="270"/>
  <c r="J42" i="270" s="1"/>
  <c r="K42" i="270" s="1"/>
  <c r="R41" i="270"/>
  <c r="P41" i="270"/>
  <c r="T41" i="270" s="1"/>
  <c r="O41" i="270"/>
  <c r="S41" i="270" s="1"/>
  <c r="T40" i="270"/>
  <c r="S40" i="270"/>
  <c r="R40" i="270"/>
  <c r="P40" i="270"/>
  <c r="O40" i="270"/>
  <c r="R39" i="270"/>
  <c r="P39" i="270"/>
  <c r="T39" i="270" s="1"/>
  <c r="O39" i="270"/>
  <c r="S39" i="270" s="1"/>
  <c r="T38" i="270"/>
  <c r="R38" i="270"/>
  <c r="P38" i="270"/>
  <c r="O38" i="270"/>
  <c r="S38" i="270" s="1"/>
  <c r="R37" i="270"/>
  <c r="P37" i="270"/>
  <c r="T37" i="270" s="1"/>
  <c r="O37" i="270"/>
  <c r="S37" i="270" s="1"/>
  <c r="S36" i="270"/>
  <c r="R36" i="270"/>
  <c r="P36" i="270"/>
  <c r="T36" i="270" s="1"/>
  <c r="O36" i="270"/>
  <c r="R35" i="270"/>
  <c r="P35" i="270"/>
  <c r="T35" i="270" s="1"/>
  <c r="O35" i="270"/>
  <c r="S35" i="270" s="1"/>
  <c r="I35" i="270"/>
  <c r="J35" i="270" s="1"/>
  <c r="K35" i="270" s="1"/>
  <c r="R34" i="270"/>
  <c r="P34" i="270"/>
  <c r="T34" i="270" s="1"/>
  <c r="O34" i="270"/>
  <c r="S34" i="270" s="1"/>
  <c r="I34" i="270"/>
  <c r="J34" i="270" s="1"/>
  <c r="K34" i="270" s="1"/>
  <c r="T33" i="270"/>
  <c r="S33" i="270"/>
  <c r="R33" i="270"/>
  <c r="P33" i="270"/>
  <c r="O33" i="270"/>
  <c r="I33" i="270"/>
  <c r="J33" i="270" s="1"/>
  <c r="K33" i="270" s="1"/>
  <c r="T32" i="270"/>
  <c r="S32" i="270"/>
  <c r="R32" i="270"/>
  <c r="P32" i="270"/>
  <c r="O32" i="270"/>
  <c r="I32" i="270"/>
  <c r="J32" i="270" s="1"/>
  <c r="K32" i="270" s="1"/>
  <c r="R31" i="270"/>
  <c r="P31" i="270"/>
  <c r="T31" i="270" s="1"/>
  <c r="O31" i="270"/>
  <c r="S31" i="270" s="1"/>
  <c r="I31" i="270"/>
  <c r="J31" i="270" s="1"/>
  <c r="K31" i="270" s="1"/>
  <c r="R30" i="270"/>
  <c r="P30" i="270"/>
  <c r="T30" i="270" s="1"/>
  <c r="O30" i="270"/>
  <c r="S30" i="270" s="1"/>
  <c r="I30" i="270"/>
  <c r="J30" i="270" s="1"/>
  <c r="K30" i="270" s="1"/>
  <c r="T29" i="270"/>
  <c r="S29" i="270"/>
  <c r="R29" i="270"/>
  <c r="P29" i="270"/>
  <c r="O29" i="270"/>
  <c r="I29" i="270"/>
  <c r="J29" i="270" s="1"/>
  <c r="K29" i="270" s="1"/>
  <c r="T28" i="270"/>
  <c r="S28" i="270"/>
  <c r="R28" i="270"/>
  <c r="P28" i="270"/>
  <c r="O28" i="270"/>
  <c r="I28" i="270"/>
  <c r="J28" i="270" s="1"/>
  <c r="K28" i="270" s="1"/>
  <c r="R27" i="270"/>
  <c r="P27" i="270"/>
  <c r="T27" i="270" s="1"/>
  <c r="O27" i="270"/>
  <c r="S27" i="270" s="1"/>
  <c r="I27" i="270"/>
  <c r="J27" i="270" s="1"/>
  <c r="K27" i="270" s="1"/>
  <c r="R26" i="270"/>
  <c r="P26" i="270"/>
  <c r="T26" i="270" s="1"/>
  <c r="O26" i="270"/>
  <c r="S26" i="270" s="1"/>
  <c r="I26" i="270"/>
  <c r="J26" i="270" s="1"/>
  <c r="K26" i="270" s="1"/>
  <c r="T25" i="270"/>
  <c r="R25" i="270"/>
  <c r="P25" i="270"/>
  <c r="O25" i="270"/>
  <c r="S25" i="270" s="1"/>
  <c r="R24" i="270"/>
  <c r="P24" i="270"/>
  <c r="T24" i="270" s="1"/>
  <c r="O24" i="270"/>
  <c r="S24" i="270" s="1"/>
  <c r="T23" i="270"/>
  <c r="R23" i="270"/>
  <c r="P23" i="270"/>
  <c r="O23" i="270"/>
  <c r="S23" i="270" s="1"/>
  <c r="R22" i="270"/>
  <c r="P22" i="270"/>
  <c r="T22" i="270" s="1"/>
  <c r="O22" i="270"/>
  <c r="S22" i="270" s="1"/>
  <c r="R21" i="270"/>
  <c r="P21" i="270"/>
  <c r="T21" i="270" s="1"/>
  <c r="O21" i="270"/>
  <c r="S21" i="270" s="1"/>
  <c r="R20" i="270"/>
  <c r="P20" i="270"/>
  <c r="T20" i="270" s="1"/>
  <c r="O20" i="270"/>
  <c r="S20" i="270" s="1"/>
  <c r="S19" i="270"/>
  <c r="R19" i="270"/>
  <c r="P19" i="270"/>
  <c r="T19" i="270" s="1"/>
  <c r="O19" i="270"/>
  <c r="I19" i="270"/>
  <c r="J19" i="270" s="1"/>
  <c r="K19" i="270" s="1"/>
  <c r="S18" i="270"/>
  <c r="R18" i="270"/>
  <c r="P18" i="270"/>
  <c r="T18" i="270" s="1"/>
  <c r="O18" i="270"/>
  <c r="I18" i="270"/>
  <c r="J18" i="270" s="1"/>
  <c r="K18" i="270" s="1"/>
  <c r="R17" i="270"/>
  <c r="P17" i="270"/>
  <c r="T17" i="270" s="1"/>
  <c r="O17" i="270"/>
  <c r="S17" i="270" s="1"/>
  <c r="I17" i="270"/>
  <c r="J17" i="270" s="1"/>
  <c r="K17" i="270" s="1"/>
  <c r="S16" i="270"/>
  <c r="R16" i="270"/>
  <c r="P16" i="270"/>
  <c r="T16" i="270" s="1"/>
  <c r="O16" i="270"/>
  <c r="I16" i="270"/>
  <c r="J16" i="270" s="1"/>
  <c r="K16" i="270" s="1"/>
  <c r="R15" i="270"/>
  <c r="P15" i="270"/>
  <c r="T15" i="270" s="1"/>
  <c r="O15" i="270"/>
  <c r="S15" i="270" s="1"/>
  <c r="I15" i="270"/>
  <c r="J15" i="270" s="1"/>
  <c r="K15" i="270" s="1"/>
  <c r="R14" i="270"/>
  <c r="P14" i="270"/>
  <c r="T14" i="270" s="1"/>
  <c r="O14" i="270"/>
  <c r="S14" i="270" s="1"/>
  <c r="I14" i="270"/>
  <c r="J14" i="270" s="1"/>
  <c r="K14" i="270" s="1"/>
  <c r="S13" i="270"/>
  <c r="R13" i="270"/>
  <c r="P13" i="270"/>
  <c r="T13" i="270" s="1"/>
  <c r="O13" i="270"/>
  <c r="I13" i="270"/>
  <c r="J13" i="270" s="1"/>
  <c r="K13" i="270" s="1"/>
  <c r="R12" i="270"/>
  <c r="P12" i="270"/>
  <c r="T12" i="270" s="1"/>
  <c r="O12" i="270"/>
  <c r="S12" i="270" s="1"/>
  <c r="I12" i="270"/>
  <c r="J12" i="270" s="1"/>
  <c r="K12" i="270" s="1"/>
  <c r="S11" i="270"/>
  <c r="R11" i="270"/>
  <c r="P11" i="270"/>
  <c r="T11" i="270" s="1"/>
  <c r="O11" i="270"/>
  <c r="I11" i="270"/>
  <c r="J11" i="270" s="1"/>
  <c r="K11" i="270" s="1"/>
  <c r="S10" i="270"/>
  <c r="R10" i="270"/>
  <c r="P10" i="270"/>
  <c r="T10" i="270" s="1"/>
  <c r="O10" i="270"/>
  <c r="I10" i="270"/>
  <c r="J10" i="270" s="1"/>
  <c r="K10" i="270" s="1"/>
  <c r="R9" i="270"/>
  <c r="P9" i="270"/>
  <c r="T9" i="270" s="1"/>
  <c r="O9" i="270"/>
  <c r="S9" i="270" s="1"/>
  <c r="R8" i="270"/>
  <c r="P8" i="270"/>
  <c r="T8" i="270" s="1"/>
  <c r="O8" i="270"/>
  <c r="S8" i="270" s="1"/>
  <c r="T5" i="270"/>
  <c r="S5" i="270"/>
  <c r="R5" i="270"/>
  <c r="R4" i="270"/>
  <c r="N3" i="270"/>
  <c r="R3" i="270" s="1"/>
  <c r="R78" i="269"/>
  <c r="P78" i="269"/>
  <c r="T78" i="269" s="1"/>
  <c r="O78" i="269"/>
  <c r="S78" i="269" s="1"/>
  <c r="S77" i="269"/>
  <c r="R77" i="269"/>
  <c r="P77" i="269"/>
  <c r="T77" i="269" s="1"/>
  <c r="O77" i="269"/>
  <c r="R76" i="269"/>
  <c r="P76" i="269"/>
  <c r="T76" i="269" s="1"/>
  <c r="O76" i="269"/>
  <c r="S76" i="269" s="1"/>
  <c r="R75" i="269"/>
  <c r="P75" i="269"/>
  <c r="T75" i="269" s="1"/>
  <c r="O75" i="269"/>
  <c r="S75" i="269" s="1"/>
  <c r="R74" i="269"/>
  <c r="P74" i="269"/>
  <c r="T74" i="269" s="1"/>
  <c r="O74" i="269"/>
  <c r="S74" i="269" s="1"/>
  <c r="R73" i="269"/>
  <c r="P73" i="269"/>
  <c r="T73" i="269" s="1"/>
  <c r="O73" i="269"/>
  <c r="S73" i="269" s="1"/>
  <c r="R72" i="269"/>
  <c r="P72" i="269"/>
  <c r="T72" i="269" s="1"/>
  <c r="O72" i="269"/>
  <c r="S72" i="269" s="1"/>
  <c r="R71" i="269"/>
  <c r="P71" i="269"/>
  <c r="T71" i="269" s="1"/>
  <c r="O71" i="269"/>
  <c r="S71" i="269" s="1"/>
  <c r="R70" i="269"/>
  <c r="P70" i="269"/>
  <c r="T70" i="269" s="1"/>
  <c r="O70" i="269"/>
  <c r="S70" i="269" s="1"/>
  <c r="S69" i="269"/>
  <c r="R69" i="269"/>
  <c r="P69" i="269"/>
  <c r="T69" i="269" s="1"/>
  <c r="O69" i="269"/>
  <c r="R68" i="269"/>
  <c r="P68" i="269"/>
  <c r="T68" i="269" s="1"/>
  <c r="O68" i="269"/>
  <c r="S68" i="269" s="1"/>
  <c r="R67" i="269"/>
  <c r="P67" i="269"/>
  <c r="T67" i="269" s="1"/>
  <c r="O67" i="269"/>
  <c r="S67" i="269" s="1"/>
  <c r="R66" i="269"/>
  <c r="P66" i="269"/>
  <c r="T66" i="269" s="1"/>
  <c r="O66" i="269"/>
  <c r="S66" i="269" s="1"/>
  <c r="R65" i="269"/>
  <c r="P65" i="269"/>
  <c r="T65" i="269" s="1"/>
  <c r="O65" i="269"/>
  <c r="S65" i="269" s="1"/>
  <c r="R64" i="269"/>
  <c r="P64" i="269"/>
  <c r="T64" i="269" s="1"/>
  <c r="O64" i="269"/>
  <c r="S64" i="269" s="1"/>
  <c r="R63" i="269"/>
  <c r="P63" i="269"/>
  <c r="T63" i="269" s="1"/>
  <c r="O63" i="269"/>
  <c r="S63" i="269" s="1"/>
  <c r="R62" i="269"/>
  <c r="P62" i="269"/>
  <c r="T62" i="269" s="1"/>
  <c r="O62" i="269"/>
  <c r="S62" i="269" s="1"/>
  <c r="S61" i="269"/>
  <c r="R61" i="269"/>
  <c r="P61" i="269"/>
  <c r="T61" i="269" s="1"/>
  <c r="O61" i="269"/>
  <c r="R60" i="269"/>
  <c r="P60" i="269"/>
  <c r="T60" i="269" s="1"/>
  <c r="O60" i="269"/>
  <c r="S60" i="269" s="1"/>
  <c r="T59" i="269"/>
  <c r="R59" i="269"/>
  <c r="P59" i="269"/>
  <c r="O59" i="269"/>
  <c r="S59" i="269" s="1"/>
  <c r="B59" i="269"/>
  <c r="S58" i="269"/>
  <c r="R58" i="269"/>
  <c r="P58" i="269"/>
  <c r="T58" i="269" s="1"/>
  <c r="O58" i="269"/>
  <c r="R57" i="269"/>
  <c r="P57" i="269"/>
  <c r="T57" i="269" s="1"/>
  <c r="O57" i="269"/>
  <c r="S57" i="269" s="1"/>
  <c r="R56" i="269"/>
  <c r="P56" i="269"/>
  <c r="T56" i="269" s="1"/>
  <c r="O56" i="269"/>
  <c r="S56" i="269" s="1"/>
  <c r="R55" i="269"/>
  <c r="P55" i="269"/>
  <c r="T55" i="269" s="1"/>
  <c r="O55" i="269"/>
  <c r="S55" i="269" s="1"/>
  <c r="R54" i="269"/>
  <c r="P54" i="269"/>
  <c r="T54" i="269" s="1"/>
  <c r="O54" i="269"/>
  <c r="S54" i="269" s="1"/>
  <c r="S53" i="269"/>
  <c r="R53" i="269"/>
  <c r="P53" i="269"/>
  <c r="T53" i="269" s="1"/>
  <c r="O53" i="269"/>
  <c r="R52" i="269"/>
  <c r="P52" i="269"/>
  <c r="T52" i="269" s="1"/>
  <c r="O52" i="269"/>
  <c r="S52" i="269" s="1"/>
  <c r="R51" i="269"/>
  <c r="P51" i="269"/>
  <c r="T51" i="269" s="1"/>
  <c r="O51" i="269"/>
  <c r="S51" i="269" s="1"/>
  <c r="I51" i="269"/>
  <c r="J51" i="269" s="1"/>
  <c r="K51" i="269" s="1"/>
  <c r="R50" i="269"/>
  <c r="P50" i="269"/>
  <c r="T50" i="269" s="1"/>
  <c r="O50" i="269"/>
  <c r="S50" i="269" s="1"/>
  <c r="I50" i="269"/>
  <c r="J50" i="269" s="1"/>
  <c r="K50" i="269" s="1"/>
  <c r="R49" i="269"/>
  <c r="P49" i="269"/>
  <c r="T49" i="269" s="1"/>
  <c r="O49" i="269"/>
  <c r="S49" i="269" s="1"/>
  <c r="I49" i="269"/>
  <c r="J49" i="269" s="1"/>
  <c r="K49" i="269" s="1"/>
  <c r="R48" i="269"/>
  <c r="P48" i="269"/>
  <c r="T48" i="269" s="1"/>
  <c r="O48" i="269"/>
  <c r="S48" i="269" s="1"/>
  <c r="I48" i="269"/>
  <c r="J48" i="269" s="1"/>
  <c r="K48" i="269" s="1"/>
  <c r="R47" i="269"/>
  <c r="P47" i="269"/>
  <c r="T47" i="269" s="1"/>
  <c r="O47" i="269"/>
  <c r="S47" i="269" s="1"/>
  <c r="I47" i="269"/>
  <c r="J47" i="269" s="1"/>
  <c r="K47" i="269" s="1"/>
  <c r="R46" i="269"/>
  <c r="P46" i="269"/>
  <c r="T46" i="269" s="1"/>
  <c r="O46" i="269"/>
  <c r="S46" i="269" s="1"/>
  <c r="I46" i="269"/>
  <c r="J46" i="269" s="1"/>
  <c r="K46" i="269" s="1"/>
  <c r="R45" i="269"/>
  <c r="P45" i="269"/>
  <c r="T45" i="269" s="1"/>
  <c r="O45" i="269"/>
  <c r="S45" i="269" s="1"/>
  <c r="I45" i="269"/>
  <c r="J45" i="269" s="1"/>
  <c r="K45" i="269" s="1"/>
  <c r="R44" i="269"/>
  <c r="P44" i="269"/>
  <c r="T44" i="269" s="1"/>
  <c r="O44" i="269"/>
  <c r="S44" i="269" s="1"/>
  <c r="I44" i="269"/>
  <c r="J44" i="269" s="1"/>
  <c r="K44" i="269" s="1"/>
  <c r="R43" i="269"/>
  <c r="P43" i="269"/>
  <c r="T43" i="269" s="1"/>
  <c r="O43" i="269"/>
  <c r="S43" i="269" s="1"/>
  <c r="I43" i="269"/>
  <c r="J43" i="269" s="1"/>
  <c r="K43" i="269" s="1"/>
  <c r="R42" i="269"/>
  <c r="P42" i="269"/>
  <c r="T42" i="269" s="1"/>
  <c r="O42" i="269"/>
  <c r="S42" i="269" s="1"/>
  <c r="I42" i="269"/>
  <c r="J42" i="269" s="1"/>
  <c r="K42" i="269" s="1"/>
  <c r="R41" i="269"/>
  <c r="P41" i="269"/>
  <c r="T41" i="269" s="1"/>
  <c r="O41" i="269"/>
  <c r="S41" i="269" s="1"/>
  <c r="S40" i="269"/>
  <c r="R40" i="269"/>
  <c r="P40" i="269"/>
  <c r="T40" i="269" s="1"/>
  <c r="O40" i="269"/>
  <c r="R39" i="269"/>
  <c r="P39" i="269"/>
  <c r="T39" i="269" s="1"/>
  <c r="O39" i="269"/>
  <c r="S39" i="269" s="1"/>
  <c r="T38" i="269"/>
  <c r="R38" i="269"/>
  <c r="P38" i="269"/>
  <c r="O38" i="269"/>
  <c r="S38" i="269" s="1"/>
  <c r="R37" i="269"/>
  <c r="P37" i="269"/>
  <c r="T37" i="269" s="1"/>
  <c r="O37" i="269"/>
  <c r="S37" i="269" s="1"/>
  <c r="R36" i="269"/>
  <c r="P36" i="269"/>
  <c r="T36" i="269" s="1"/>
  <c r="O36" i="269"/>
  <c r="S36" i="269" s="1"/>
  <c r="R35" i="269"/>
  <c r="P35" i="269"/>
  <c r="T35" i="269" s="1"/>
  <c r="O35" i="269"/>
  <c r="S35" i="269" s="1"/>
  <c r="I35" i="269"/>
  <c r="J35" i="269" s="1"/>
  <c r="K35" i="269" s="1"/>
  <c r="R34" i="269"/>
  <c r="P34" i="269"/>
  <c r="T34" i="269" s="1"/>
  <c r="O34" i="269"/>
  <c r="S34" i="269" s="1"/>
  <c r="I34" i="269"/>
  <c r="J34" i="269" s="1"/>
  <c r="K34" i="269" s="1"/>
  <c r="S33" i="269"/>
  <c r="R33" i="269"/>
  <c r="P33" i="269"/>
  <c r="T33" i="269" s="1"/>
  <c r="O33" i="269"/>
  <c r="I33" i="269"/>
  <c r="J33" i="269" s="1"/>
  <c r="K33" i="269" s="1"/>
  <c r="T32" i="269"/>
  <c r="S32" i="269"/>
  <c r="R32" i="269"/>
  <c r="P32" i="269"/>
  <c r="O32" i="269"/>
  <c r="I32" i="269"/>
  <c r="J32" i="269" s="1"/>
  <c r="K32" i="269" s="1"/>
  <c r="R31" i="269"/>
  <c r="P31" i="269"/>
  <c r="T31" i="269" s="1"/>
  <c r="O31" i="269"/>
  <c r="S31" i="269" s="1"/>
  <c r="I31" i="269"/>
  <c r="J31" i="269" s="1"/>
  <c r="K31" i="269" s="1"/>
  <c r="R30" i="269"/>
  <c r="P30" i="269"/>
  <c r="T30" i="269" s="1"/>
  <c r="O30" i="269"/>
  <c r="S30" i="269" s="1"/>
  <c r="I30" i="269"/>
  <c r="J30" i="269" s="1"/>
  <c r="K30" i="269" s="1"/>
  <c r="S29" i="269"/>
  <c r="R29" i="269"/>
  <c r="P29" i="269"/>
  <c r="T29" i="269" s="1"/>
  <c r="O29" i="269"/>
  <c r="I29" i="269"/>
  <c r="J29" i="269" s="1"/>
  <c r="K29" i="269" s="1"/>
  <c r="T28" i="269"/>
  <c r="S28" i="269"/>
  <c r="R28" i="269"/>
  <c r="P28" i="269"/>
  <c r="O28" i="269"/>
  <c r="I28" i="269"/>
  <c r="J28" i="269" s="1"/>
  <c r="K28" i="269" s="1"/>
  <c r="R27" i="269"/>
  <c r="P27" i="269"/>
  <c r="T27" i="269" s="1"/>
  <c r="O27" i="269"/>
  <c r="S27" i="269" s="1"/>
  <c r="I27" i="269"/>
  <c r="J27" i="269" s="1"/>
  <c r="K27" i="269" s="1"/>
  <c r="T26" i="269"/>
  <c r="R26" i="269"/>
  <c r="P26" i="269"/>
  <c r="O26" i="269"/>
  <c r="S26" i="269" s="1"/>
  <c r="I26" i="269"/>
  <c r="J26" i="269" s="1"/>
  <c r="K26" i="269" s="1"/>
  <c r="T25" i="269"/>
  <c r="S25" i="269"/>
  <c r="R25" i="269"/>
  <c r="P25" i="269"/>
  <c r="O25" i="269"/>
  <c r="R24" i="269"/>
  <c r="P24" i="269"/>
  <c r="T24" i="269" s="1"/>
  <c r="O24" i="269"/>
  <c r="S24" i="269" s="1"/>
  <c r="T23" i="269"/>
  <c r="R23" i="269"/>
  <c r="P23" i="269"/>
  <c r="O23" i="269"/>
  <c r="S23" i="269" s="1"/>
  <c r="R22" i="269"/>
  <c r="P22" i="269"/>
  <c r="T22" i="269" s="1"/>
  <c r="O22" i="269"/>
  <c r="S22" i="269" s="1"/>
  <c r="R21" i="269"/>
  <c r="P21" i="269"/>
  <c r="T21" i="269" s="1"/>
  <c r="O21" i="269"/>
  <c r="S21" i="269" s="1"/>
  <c r="R20" i="269"/>
  <c r="P20" i="269"/>
  <c r="T20" i="269" s="1"/>
  <c r="O20" i="269"/>
  <c r="S20" i="269" s="1"/>
  <c r="S19" i="269"/>
  <c r="R19" i="269"/>
  <c r="P19" i="269"/>
  <c r="T19" i="269" s="1"/>
  <c r="O19" i="269"/>
  <c r="I19" i="269"/>
  <c r="J19" i="269" s="1"/>
  <c r="K19" i="269" s="1"/>
  <c r="S18" i="269"/>
  <c r="R18" i="269"/>
  <c r="P18" i="269"/>
  <c r="T18" i="269" s="1"/>
  <c r="O18" i="269"/>
  <c r="I18" i="269"/>
  <c r="J18" i="269" s="1"/>
  <c r="K18" i="269" s="1"/>
  <c r="R17" i="269"/>
  <c r="P17" i="269"/>
  <c r="T17" i="269" s="1"/>
  <c r="O17" i="269"/>
  <c r="S17" i="269" s="1"/>
  <c r="I17" i="269"/>
  <c r="J17" i="269" s="1"/>
  <c r="K17" i="269" s="1"/>
  <c r="S16" i="269"/>
  <c r="R16" i="269"/>
  <c r="P16" i="269"/>
  <c r="T16" i="269" s="1"/>
  <c r="O16" i="269"/>
  <c r="I16" i="269"/>
  <c r="J16" i="269" s="1"/>
  <c r="K16" i="269" s="1"/>
  <c r="R15" i="269"/>
  <c r="P15" i="269"/>
  <c r="T15" i="269" s="1"/>
  <c r="O15" i="269"/>
  <c r="S15" i="269" s="1"/>
  <c r="I15" i="269"/>
  <c r="J15" i="269" s="1"/>
  <c r="K15" i="269" s="1"/>
  <c r="S14" i="269"/>
  <c r="R14" i="269"/>
  <c r="P14" i="269"/>
  <c r="T14" i="269" s="1"/>
  <c r="O14" i="269"/>
  <c r="I14" i="269"/>
  <c r="J14" i="269" s="1"/>
  <c r="K14" i="269" s="1"/>
  <c r="S13" i="269"/>
  <c r="R13" i="269"/>
  <c r="P13" i="269"/>
  <c r="T13" i="269" s="1"/>
  <c r="O13" i="269"/>
  <c r="I13" i="269"/>
  <c r="J13" i="269" s="1"/>
  <c r="K13" i="269" s="1"/>
  <c r="R12" i="269"/>
  <c r="P12" i="269"/>
  <c r="T12" i="269" s="1"/>
  <c r="O12" i="269"/>
  <c r="S12" i="269" s="1"/>
  <c r="I12" i="269"/>
  <c r="J12" i="269" s="1"/>
  <c r="K12" i="269" s="1"/>
  <c r="S11" i="269"/>
  <c r="R11" i="269"/>
  <c r="P11" i="269"/>
  <c r="T11" i="269" s="1"/>
  <c r="O11" i="269"/>
  <c r="I11" i="269"/>
  <c r="J11" i="269" s="1"/>
  <c r="K11" i="269" s="1"/>
  <c r="S10" i="269"/>
  <c r="R10" i="269"/>
  <c r="P10" i="269"/>
  <c r="T10" i="269" s="1"/>
  <c r="O10" i="269"/>
  <c r="I10" i="269"/>
  <c r="J10" i="269" s="1"/>
  <c r="K10" i="269" s="1"/>
  <c r="R9" i="269"/>
  <c r="P9" i="269"/>
  <c r="T9" i="269" s="1"/>
  <c r="O9" i="269"/>
  <c r="S9" i="269" s="1"/>
  <c r="R8" i="269"/>
  <c r="P8" i="269"/>
  <c r="T8" i="269" s="1"/>
  <c r="O8" i="269"/>
  <c r="S8" i="269" s="1"/>
  <c r="T5" i="269"/>
  <c r="S5" i="269"/>
  <c r="R5" i="269"/>
  <c r="R4" i="269"/>
  <c r="N3" i="269"/>
  <c r="R3" i="269" s="1"/>
  <c r="R78" i="268"/>
  <c r="P78" i="268"/>
  <c r="T78" i="268" s="1"/>
  <c r="O78" i="268"/>
  <c r="S78" i="268" s="1"/>
  <c r="R77" i="268"/>
  <c r="P77" i="268"/>
  <c r="T77" i="268" s="1"/>
  <c r="O77" i="268"/>
  <c r="S77" i="268" s="1"/>
  <c r="R76" i="268"/>
  <c r="P76" i="268"/>
  <c r="T76" i="268" s="1"/>
  <c r="O76" i="268"/>
  <c r="S76" i="268" s="1"/>
  <c r="R75" i="268"/>
  <c r="P75" i="268"/>
  <c r="T75" i="268" s="1"/>
  <c r="O75" i="268"/>
  <c r="S75" i="268" s="1"/>
  <c r="S74" i="268"/>
  <c r="R74" i="268"/>
  <c r="P74" i="268"/>
  <c r="T74" i="268" s="1"/>
  <c r="O74" i="268"/>
  <c r="R73" i="268"/>
  <c r="P73" i="268"/>
  <c r="T73" i="268" s="1"/>
  <c r="O73" i="268"/>
  <c r="S73" i="268" s="1"/>
  <c r="T72" i="268"/>
  <c r="S72" i="268"/>
  <c r="R72" i="268"/>
  <c r="P72" i="268"/>
  <c r="O72" i="268"/>
  <c r="R71" i="268"/>
  <c r="P71" i="268"/>
  <c r="T71" i="268" s="1"/>
  <c r="O71" i="268"/>
  <c r="S71" i="268" s="1"/>
  <c r="R70" i="268"/>
  <c r="P70" i="268"/>
  <c r="T70" i="268" s="1"/>
  <c r="O70" i="268"/>
  <c r="S70" i="268" s="1"/>
  <c r="R69" i="268"/>
  <c r="P69" i="268"/>
  <c r="T69" i="268" s="1"/>
  <c r="O69" i="268"/>
  <c r="S69" i="268" s="1"/>
  <c r="R68" i="268"/>
  <c r="P68" i="268"/>
  <c r="T68" i="268" s="1"/>
  <c r="O68" i="268"/>
  <c r="S68" i="268" s="1"/>
  <c r="R67" i="268"/>
  <c r="P67" i="268"/>
  <c r="T67" i="268" s="1"/>
  <c r="O67" i="268"/>
  <c r="S67" i="268" s="1"/>
  <c r="S66" i="268"/>
  <c r="R66" i="268"/>
  <c r="P66" i="268"/>
  <c r="T66" i="268" s="1"/>
  <c r="O66" i="268"/>
  <c r="R65" i="268"/>
  <c r="P65" i="268"/>
  <c r="T65" i="268" s="1"/>
  <c r="O65" i="268"/>
  <c r="S65" i="268" s="1"/>
  <c r="S64" i="268"/>
  <c r="R64" i="268"/>
  <c r="P64" i="268"/>
  <c r="T64" i="268" s="1"/>
  <c r="O64" i="268"/>
  <c r="R63" i="268"/>
  <c r="P63" i="268"/>
  <c r="T63" i="268" s="1"/>
  <c r="O63" i="268"/>
  <c r="S63" i="268" s="1"/>
  <c r="R62" i="268"/>
  <c r="P62" i="268"/>
  <c r="T62" i="268" s="1"/>
  <c r="O62" i="268"/>
  <c r="S62" i="268" s="1"/>
  <c r="T61" i="268"/>
  <c r="R61" i="268"/>
  <c r="P61" i="268"/>
  <c r="O61" i="268"/>
  <c r="S61" i="268" s="1"/>
  <c r="R60" i="268"/>
  <c r="P60" i="268"/>
  <c r="T60" i="268" s="1"/>
  <c r="O60" i="268"/>
  <c r="S60" i="268" s="1"/>
  <c r="T59" i="268"/>
  <c r="R59" i="268"/>
  <c r="P59" i="268"/>
  <c r="O59" i="268"/>
  <c r="S59" i="268" s="1"/>
  <c r="B59" i="268"/>
  <c r="S58" i="268"/>
  <c r="R58" i="268"/>
  <c r="P58" i="268"/>
  <c r="T58" i="268" s="1"/>
  <c r="O58" i="268"/>
  <c r="R57" i="268"/>
  <c r="P57" i="268"/>
  <c r="T57" i="268" s="1"/>
  <c r="O57" i="268"/>
  <c r="S57" i="268" s="1"/>
  <c r="R56" i="268"/>
  <c r="P56" i="268"/>
  <c r="T56" i="268" s="1"/>
  <c r="O56" i="268"/>
  <c r="S56" i="268" s="1"/>
  <c r="R55" i="268"/>
  <c r="P55" i="268"/>
  <c r="T55" i="268" s="1"/>
  <c r="O55" i="268"/>
  <c r="S55" i="268" s="1"/>
  <c r="R54" i="268"/>
  <c r="P54" i="268"/>
  <c r="T54" i="268" s="1"/>
  <c r="O54" i="268"/>
  <c r="S54" i="268" s="1"/>
  <c r="T53" i="268"/>
  <c r="R53" i="268"/>
  <c r="P53" i="268"/>
  <c r="O53" i="268"/>
  <c r="S53" i="268" s="1"/>
  <c r="R52" i="268"/>
  <c r="P52" i="268"/>
  <c r="T52" i="268" s="1"/>
  <c r="O52" i="268"/>
  <c r="S52" i="268" s="1"/>
  <c r="R51" i="268"/>
  <c r="P51" i="268"/>
  <c r="T51" i="268" s="1"/>
  <c r="O51" i="268"/>
  <c r="S51" i="268" s="1"/>
  <c r="I51" i="268"/>
  <c r="J51" i="268" s="1"/>
  <c r="K51" i="268" s="1"/>
  <c r="R50" i="268"/>
  <c r="P50" i="268"/>
  <c r="T50" i="268" s="1"/>
  <c r="O50" i="268"/>
  <c r="S50" i="268" s="1"/>
  <c r="I50" i="268"/>
  <c r="J50" i="268" s="1"/>
  <c r="K50" i="268" s="1"/>
  <c r="R49" i="268"/>
  <c r="P49" i="268"/>
  <c r="T49" i="268" s="1"/>
  <c r="O49" i="268"/>
  <c r="S49" i="268" s="1"/>
  <c r="I49" i="268"/>
  <c r="J49" i="268" s="1"/>
  <c r="K49" i="268" s="1"/>
  <c r="R48" i="268"/>
  <c r="P48" i="268"/>
  <c r="T48" i="268" s="1"/>
  <c r="O48" i="268"/>
  <c r="S48" i="268" s="1"/>
  <c r="I48" i="268"/>
  <c r="J48" i="268" s="1"/>
  <c r="K48" i="268" s="1"/>
  <c r="R47" i="268"/>
  <c r="P47" i="268"/>
  <c r="T47" i="268" s="1"/>
  <c r="O47" i="268"/>
  <c r="S47" i="268" s="1"/>
  <c r="I47" i="268"/>
  <c r="J47" i="268" s="1"/>
  <c r="K47" i="268" s="1"/>
  <c r="R46" i="268"/>
  <c r="P46" i="268"/>
  <c r="T46" i="268" s="1"/>
  <c r="O46" i="268"/>
  <c r="S46" i="268" s="1"/>
  <c r="I46" i="268"/>
  <c r="J46" i="268" s="1"/>
  <c r="K46" i="268" s="1"/>
  <c r="R45" i="268"/>
  <c r="P45" i="268"/>
  <c r="T45" i="268" s="1"/>
  <c r="O45" i="268"/>
  <c r="S45" i="268" s="1"/>
  <c r="I45" i="268"/>
  <c r="J45" i="268" s="1"/>
  <c r="K45" i="268" s="1"/>
  <c r="R44" i="268"/>
  <c r="P44" i="268"/>
  <c r="T44" i="268" s="1"/>
  <c r="O44" i="268"/>
  <c r="S44" i="268" s="1"/>
  <c r="I44" i="268"/>
  <c r="J44" i="268" s="1"/>
  <c r="K44" i="268" s="1"/>
  <c r="R43" i="268"/>
  <c r="P43" i="268"/>
  <c r="T43" i="268" s="1"/>
  <c r="O43" i="268"/>
  <c r="S43" i="268" s="1"/>
  <c r="I43" i="268"/>
  <c r="J43" i="268" s="1"/>
  <c r="K43" i="268" s="1"/>
  <c r="R42" i="268"/>
  <c r="P42" i="268"/>
  <c r="T42" i="268" s="1"/>
  <c r="O42" i="268"/>
  <c r="S42" i="268" s="1"/>
  <c r="I42" i="268"/>
  <c r="J42" i="268" s="1"/>
  <c r="K42" i="268" s="1"/>
  <c r="R41" i="268"/>
  <c r="P41" i="268"/>
  <c r="T41" i="268" s="1"/>
  <c r="O41" i="268"/>
  <c r="S41" i="268" s="1"/>
  <c r="R40" i="268"/>
  <c r="P40" i="268"/>
  <c r="T40" i="268" s="1"/>
  <c r="O40" i="268"/>
  <c r="S40" i="268" s="1"/>
  <c r="R39" i="268"/>
  <c r="P39" i="268"/>
  <c r="T39" i="268" s="1"/>
  <c r="O39" i="268"/>
  <c r="S39" i="268" s="1"/>
  <c r="R38" i="268"/>
  <c r="P38" i="268"/>
  <c r="T38" i="268" s="1"/>
  <c r="O38" i="268"/>
  <c r="S38" i="268" s="1"/>
  <c r="R37" i="268"/>
  <c r="P37" i="268"/>
  <c r="T37" i="268" s="1"/>
  <c r="O37" i="268"/>
  <c r="S37" i="268" s="1"/>
  <c r="R36" i="268"/>
  <c r="P36" i="268"/>
  <c r="T36" i="268" s="1"/>
  <c r="O36" i="268"/>
  <c r="S36" i="268" s="1"/>
  <c r="T35" i="268"/>
  <c r="S35" i="268"/>
  <c r="R35" i="268"/>
  <c r="P35" i="268"/>
  <c r="O35" i="268"/>
  <c r="I35" i="268"/>
  <c r="J35" i="268" s="1"/>
  <c r="K35" i="268" s="1"/>
  <c r="R34" i="268"/>
  <c r="P34" i="268"/>
  <c r="T34" i="268" s="1"/>
  <c r="O34" i="268"/>
  <c r="S34" i="268" s="1"/>
  <c r="I34" i="268"/>
  <c r="J34" i="268" s="1"/>
  <c r="K34" i="268" s="1"/>
  <c r="R33" i="268"/>
  <c r="P33" i="268"/>
  <c r="T33" i="268" s="1"/>
  <c r="O33" i="268"/>
  <c r="S33" i="268" s="1"/>
  <c r="I33" i="268"/>
  <c r="J33" i="268" s="1"/>
  <c r="K33" i="268" s="1"/>
  <c r="T32" i="268"/>
  <c r="S32" i="268"/>
  <c r="R32" i="268"/>
  <c r="P32" i="268"/>
  <c r="O32" i="268"/>
  <c r="I32" i="268"/>
  <c r="J32" i="268" s="1"/>
  <c r="K32" i="268" s="1"/>
  <c r="T31" i="268"/>
  <c r="S31" i="268"/>
  <c r="R31" i="268"/>
  <c r="P31" i="268"/>
  <c r="O31" i="268"/>
  <c r="I31" i="268"/>
  <c r="J31" i="268" s="1"/>
  <c r="K31" i="268" s="1"/>
  <c r="R30" i="268"/>
  <c r="P30" i="268"/>
  <c r="T30" i="268" s="1"/>
  <c r="O30" i="268"/>
  <c r="S30" i="268" s="1"/>
  <c r="I30" i="268"/>
  <c r="J30" i="268" s="1"/>
  <c r="K30" i="268" s="1"/>
  <c r="R29" i="268"/>
  <c r="P29" i="268"/>
  <c r="T29" i="268" s="1"/>
  <c r="O29" i="268"/>
  <c r="S29" i="268" s="1"/>
  <c r="I29" i="268"/>
  <c r="J29" i="268" s="1"/>
  <c r="K29" i="268" s="1"/>
  <c r="T28" i="268"/>
  <c r="S28" i="268"/>
  <c r="R28" i="268"/>
  <c r="P28" i="268"/>
  <c r="O28" i="268"/>
  <c r="I28" i="268"/>
  <c r="J28" i="268" s="1"/>
  <c r="K28" i="268" s="1"/>
  <c r="T27" i="268"/>
  <c r="S27" i="268"/>
  <c r="R27" i="268"/>
  <c r="P27" i="268"/>
  <c r="O27" i="268"/>
  <c r="I27" i="268"/>
  <c r="J27" i="268" s="1"/>
  <c r="K27" i="268" s="1"/>
  <c r="R26" i="268"/>
  <c r="P26" i="268"/>
  <c r="T26" i="268" s="1"/>
  <c r="O26" i="268"/>
  <c r="S26" i="268" s="1"/>
  <c r="I26" i="268"/>
  <c r="J26" i="268" s="1"/>
  <c r="K26" i="268" s="1"/>
  <c r="R25" i="268"/>
  <c r="P25" i="268"/>
  <c r="T25" i="268" s="1"/>
  <c r="O25" i="268"/>
  <c r="S25" i="268" s="1"/>
  <c r="R24" i="268"/>
  <c r="P24" i="268"/>
  <c r="T24" i="268" s="1"/>
  <c r="O24" i="268"/>
  <c r="S24" i="268" s="1"/>
  <c r="R23" i="268"/>
  <c r="P23" i="268"/>
  <c r="T23" i="268" s="1"/>
  <c r="O23" i="268"/>
  <c r="S23" i="268" s="1"/>
  <c r="T22" i="268"/>
  <c r="S22" i="268"/>
  <c r="R22" i="268"/>
  <c r="P22" i="268"/>
  <c r="O22" i="268"/>
  <c r="R21" i="268"/>
  <c r="P21" i="268"/>
  <c r="T21" i="268" s="1"/>
  <c r="O21" i="268"/>
  <c r="S21" i="268" s="1"/>
  <c r="T20" i="268"/>
  <c r="S20" i="268"/>
  <c r="R20" i="268"/>
  <c r="P20" i="268"/>
  <c r="O20" i="268"/>
  <c r="R19" i="268"/>
  <c r="P19" i="268"/>
  <c r="T19" i="268" s="1"/>
  <c r="O19" i="268"/>
  <c r="S19" i="268" s="1"/>
  <c r="I19" i="268"/>
  <c r="J19" i="268" s="1"/>
  <c r="K19" i="268" s="1"/>
  <c r="S18" i="268"/>
  <c r="R18" i="268"/>
  <c r="P18" i="268"/>
  <c r="T18" i="268" s="1"/>
  <c r="O18" i="268"/>
  <c r="I18" i="268"/>
  <c r="J18" i="268" s="1"/>
  <c r="K18" i="268" s="1"/>
  <c r="R17" i="268"/>
  <c r="P17" i="268"/>
  <c r="T17" i="268" s="1"/>
  <c r="O17" i="268"/>
  <c r="S17" i="268" s="1"/>
  <c r="I17" i="268"/>
  <c r="J17" i="268" s="1"/>
  <c r="K17" i="268" s="1"/>
  <c r="R16" i="268"/>
  <c r="P16" i="268"/>
  <c r="T16" i="268" s="1"/>
  <c r="O16" i="268"/>
  <c r="S16" i="268" s="1"/>
  <c r="I16" i="268"/>
  <c r="J16" i="268" s="1"/>
  <c r="K16" i="268" s="1"/>
  <c r="S15" i="268"/>
  <c r="R15" i="268"/>
  <c r="P15" i="268"/>
  <c r="T15" i="268" s="1"/>
  <c r="O15" i="268"/>
  <c r="I15" i="268"/>
  <c r="J15" i="268" s="1"/>
  <c r="K15" i="268" s="1"/>
  <c r="R14" i="268"/>
  <c r="P14" i="268"/>
  <c r="T14" i="268" s="1"/>
  <c r="O14" i="268"/>
  <c r="S14" i="268" s="1"/>
  <c r="I14" i="268"/>
  <c r="J14" i="268" s="1"/>
  <c r="K14" i="268" s="1"/>
  <c r="S13" i="268"/>
  <c r="R13" i="268"/>
  <c r="P13" i="268"/>
  <c r="T13" i="268" s="1"/>
  <c r="O13" i="268"/>
  <c r="I13" i="268"/>
  <c r="J13" i="268" s="1"/>
  <c r="K13" i="268" s="1"/>
  <c r="S12" i="268"/>
  <c r="R12" i="268"/>
  <c r="P12" i="268"/>
  <c r="T12" i="268" s="1"/>
  <c r="O12" i="268"/>
  <c r="I12" i="268"/>
  <c r="J12" i="268" s="1"/>
  <c r="K12" i="268" s="1"/>
  <c r="R11" i="268"/>
  <c r="P11" i="268"/>
  <c r="T11" i="268" s="1"/>
  <c r="O11" i="268"/>
  <c r="S11" i="268" s="1"/>
  <c r="I11" i="268"/>
  <c r="J11" i="268" s="1"/>
  <c r="K11" i="268" s="1"/>
  <c r="S10" i="268"/>
  <c r="R10" i="268"/>
  <c r="P10" i="268"/>
  <c r="T10" i="268" s="1"/>
  <c r="O10" i="268"/>
  <c r="I10" i="268"/>
  <c r="J10" i="268" s="1"/>
  <c r="K10" i="268" s="1"/>
  <c r="R9" i="268"/>
  <c r="P9" i="268"/>
  <c r="T9" i="268" s="1"/>
  <c r="O9" i="268"/>
  <c r="S9" i="268" s="1"/>
  <c r="R8" i="268"/>
  <c r="P8" i="268"/>
  <c r="T8" i="268" s="1"/>
  <c r="O8" i="268"/>
  <c r="S8" i="268" s="1"/>
  <c r="T5" i="268"/>
  <c r="S5" i="268"/>
  <c r="R5" i="268"/>
  <c r="R4" i="268"/>
  <c r="N3" i="268"/>
  <c r="R3" i="268" s="1"/>
  <c r="R78" i="266"/>
  <c r="P78" i="266"/>
  <c r="T78" i="266" s="1"/>
  <c r="O78" i="266"/>
  <c r="S78" i="266" s="1"/>
  <c r="R77" i="266"/>
  <c r="P77" i="266"/>
  <c r="T77" i="266" s="1"/>
  <c r="O77" i="266"/>
  <c r="S77" i="266" s="1"/>
  <c r="T76" i="266"/>
  <c r="R76" i="266"/>
  <c r="P76" i="266"/>
  <c r="O76" i="266"/>
  <c r="S76" i="266" s="1"/>
  <c r="R75" i="266"/>
  <c r="P75" i="266"/>
  <c r="T75" i="266" s="1"/>
  <c r="O75" i="266"/>
  <c r="S75" i="266" s="1"/>
  <c r="R74" i="266"/>
  <c r="P74" i="266"/>
  <c r="T74" i="266" s="1"/>
  <c r="O74" i="266"/>
  <c r="S74" i="266" s="1"/>
  <c r="R73" i="266"/>
  <c r="P73" i="266"/>
  <c r="T73" i="266" s="1"/>
  <c r="O73" i="266"/>
  <c r="S73" i="266" s="1"/>
  <c r="R72" i="266"/>
  <c r="P72" i="266"/>
  <c r="T72" i="266" s="1"/>
  <c r="O72" i="266"/>
  <c r="S72" i="266" s="1"/>
  <c r="R71" i="266"/>
  <c r="P71" i="266"/>
  <c r="T71" i="266" s="1"/>
  <c r="O71" i="266"/>
  <c r="S71" i="266" s="1"/>
  <c r="R70" i="266"/>
  <c r="P70" i="266"/>
  <c r="T70" i="266" s="1"/>
  <c r="O70" i="266"/>
  <c r="S70" i="266" s="1"/>
  <c r="R69" i="266"/>
  <c r="P69" i="266"/>
  <c r="T69" i="266" s="1"/>
  <c r="O69" i="266"/>
  <c r="S69" i="266" s="1"/>
  <c r="T68" i="266"/>
  <c r="R68" i="266"/>
  <c r="P68" i="266"/>
  <c r="O68" i="266"/>
  <c r="S68" i="266" s="1"/>
  <c r="R67" i="266"/>
  <c r="P67" i="266"/>
  <c r="T67" i="266" s="1"/>
  <c r="O67" i="266"/>
  <c r="S67" i="266" s="1"/>
  <c r="R66" i="266"/>
  <c r="P66" i="266"/>
  <c r="T66" i="266" s="1"/>
  <c r="O66" i="266"/>
  <c r="S66" i="266" s="1"/>
  <c r="S65" i="266"/>
  <c r="R65" i="266"/>
  <c r="P65" i="266"/>
  <c r="T65" i="266" s="1"/>
  <c r="O65" i="266"/>
  <c r="R64" i="266"/>
  <c r="P64" i="266"/>
  <c r="T64" i="266" s="1"/>
  <c r="O64" i="266"/>
  <c r="S64" i="266" s="1"/>
  <c r="R63" i="266"/>
  <c r="P63" i="266"/>
  <c r="T63" i="266" s="1"/>
  <c r="O63" i="266"/>
  <c r="S63" i="266" s="1"/>
  <c r="R62" i="266"/>
  <c r="P62" i="266"/>
  <c r="T62" i="266" s="1"/>
  <c r="O62" i="266"/>
  <c r="S62" i="266" s="1"/>
  <c r="R61" i="266"/>
  <c r="P61" i="266"/>
  <c r="T61" i="266" s="1"/>
  <c r="O61" i="266"/>
  <c r="S61" i="266" s="1"/>
  <c r="T60" i="266"/>
  <c r="R60" i="266"/>
  <c r="P60" i="266"/>
  <c r="O60" i="266"/>
  <c r="S60" i="266" s="1"/>
  <c r="R59" i="266"/>
  <c r="P59" i="266"/>
  <c r="T59" i="266" s="1"/>
  <c r="O59" i="266"/>
  <c r="S59" i="266" s="1"/>
  <c r="B59" i="266"/>
  <c r="R58" i="266"/>
  <c r="P58" i="266"/>
  <c r="T58" i="266" s="1"/>
  <c r="O58" i="266"/>
  <c r="S58" i="266" s="1"/>
  <c r="T57" i="266"/>
  <c r="R57" i="266"/>
  <c r="P57" i="266"/>
  <c r="O57" i="266"/>
  <c r="S57" i="266" s="1"/>
  <c r="R56" i="266"/>
  <c r="P56" i="266"/>
  <c r="T56" i="266" s="1"/>
  <c r="O56" i="266"/>
  <c r="S56" i="266" s="1"/>
  <c r="T55" i="266"/>
  <c r="R55" i="266"/>
  <c r="P55" i="266"/>
  <c r="O55" i="266"/>
  <c r="S55" i="266" s="1"/>
  <c r="T54" i="266"/>
  <c r="R54" i="266"/>
  <c r="P54" i="266"/>
  <c r="O54" i="266"/>
  <c r="S54" i="266" s="1"/>
  <c r="R53" i="266"/>
  <c r="P53" i="266"/>
  <c r="T53" i="266" s="1"/>
  <c r="O53" i="266"/>
  <c r="S53" i="266" s="1"/>
  <c r="T52" i="266"/>
  <c r="R52" i="266"/>
  <c r="P52" i="266"/>
  <c r="O52" i="266"/>
  <c r="S52" i="266" s="1"/>
  <c r="S51" i="266"/>
  <c r="R51" i="266"/>
  <c r="P51" i="266"/>
  <c r="T51" i="266" s="1"/>
  <c r="O51" i="266"/>
  <c r="J51" i="266"/>
  <c r="K51" i="266" s="1"/>
  <c r="I51" i="266"/>
  <c r="R50" i="266"/>
  <c r="P50" i="266"/>
  <c r="T50" i="266" s="1"/>
  <c r="O50" i="266"/>
  <c r="S50" i="266" s="1"/>
  <c r="I50" i="266"/>
  <c r="J50" i="266" s="1"/>
  <c r="K50" i="266" s="1"/>
  <c r="S49" i="266"/>
  <c r="R49" i="266"/>
  <c r="P49" i="266"/>
  <c r="T49" i="266" s="1"/>
  <c r="O49" i="266"/>
  <c r="I49" i="266"/>
  <c r="J49" i="266" s="1"/>
  <c r="K49" i="266" s="1"/>
  <c r="S48" i="266"/>
  <c r="R48" i="266"/>
  <c r="P48" i="266"/>
  <c r="T48" i="266" s="1"/>
  <c r="O48" i="266"/>
  <c r="J48" i="266"/>
  <c r="K48" i="266" s="1"/>
  <c r="I48" i="266"/>
  <c r="R47" i="266"/>
  <c r="P47" i="266"/>
  <c r="T47" i="266" s="1"/>
  <c r="O47" i="266"/>
  <c r="S47" i="266" s="1"/>
  <c r="J47" i="266"/>
  <c r="K47" i="266" s="1"/>
  <c r="I47" i="266"/>
  <c r="R46" i="266"/>
  <c r="P46" i="266"/>
  <c r="T46" i="266" s="1"/>
  <c r="O46" i="266"/>
  <c r="S46" i="266" s="1"/>
  <c r="I46" i="266"/>
  <c r="J46" i="266" s="1"/>
  <c r="K46" i="266" s="1"/>
  <c r="R45" i="266"/>
  <c r="P45" i="266"/>
  <c r="T45" i="266" s="1"/>
  <c r="O45" i="266"/>
  <c r="S45" i="266" s="1"/>
  <c r="I45" i="266"/>
  <c r="J45" i="266" s="1"/>
  <c r="K45" i="266" s="1"/>
  <c r="S44" i="266"/>
  <c r="R44" i="266"/>
  <c r="P44" i="266"/>
  <c r="T44" i="266" s="1"/>
  <c r="O44" i="266"/>
  <c r="J44" i="266"/>
  <c r="K44" i="266" s="1"/>
  <c r="I44" i="266"/>
  <c r="R43" i="266"/>
  <c r="P43" i="266"/>
  <c r="T43" i="266" s="1"/>
  <c r="O43" i="266"/>
  <c r="S43" i="266" s="1"/>
  <c r="J43" i="266"/>
  <c r="K43" i="266" s="1"/>
  <c r="I43" i="266"/>
  <c r="S42" i="266"/>
  <c r="R42" i="266"/>
  <c r="P42" i="266"/>
  <c r="T42" i="266" s="1"/>
  <c r="O42" i="266"/>
  <c r="I42" i="266"/>
  <c r="J42" i="266" s="1"/>
  <c r="K42" i="266" s="1"/>
  <c r="S41" i="266"/>
  <c r="R41" i="266"/>
  <c r="P41" i="266"/>
  <c r="T41" i="266" s="1"/>
  <c r="O41" i="266"/>
  <c r="R40" i="266"/>
  <c r="P40" i="266"/>
  <c r="T40" i="266" s="1"/>
  <c r="O40" i="266"/>
  <c r="S40" i="266" s="1"/>
  <c r="R39" i="266"/>
  <c r="P39" i="266"/>
  <c r="T39" i="266" s="1"/>
  <c r="O39" i="266"/>
  <c r="S39" i="266" s="1"/>
  <c r="R38" i="266"/>
  <c r="P38" i="266"/>
  <c r="T38" i="266" s="1"/>
  <c r="O38" i="266"/>
  <c r="S38" i="266" s="1"/>
  <c r="R37" i="266"/>
  <c r="P37" i="266"/>
  <c r="T37" i="266" s="1"/>
  <c r="O37" i="266"/>
  <c r="S37" i="266" s="1"/>
  <c r="T36" i="266"/>
  <c r="R36" i="266"/>
  <c r="P36" i="266"/>
  <c r="O36" i="266"/>
  <c r="S36" i="266" s="1"/>
  <c r="R35" i="266"/>
  <c r="P35" i="266"/>
  <c r="T35" i="266" s="1"/>
  <c r="O35" i="266"/>
  <c r="S35" i="266" s="1"/>
  <c r="I35" i="266"/>
  <c r="J35" i="266" s="1"/>
  <c r="K35" i="266" s="1"/>
  <c r="R34" i="266"/>
  <c r="P34" i="266"/>
  <c r="T34" i="266" s="1"/>
  <c r="O34" i="266"/>
  <c r="S34" i="266" s="1"/>
  <c r="I34" i="266"/>
  <c r="J34" i="266" s="1"/>
  <c r="K34" i="266" s="1"/>
  <c r="R33" i="266"/>
  <c r="P33" i="266"/>
  <c r="T33" i="266" s="1"/>
  <c r="O33" i="266"/>
  <c r="S33" i="266" s="1"/>
  <c r="I33" i="266"/>
  <c r="J33" i="266" s="1"/>
  <c r="K33" i="266" s="1"/>
  <c r="R32" i="266"/>
  <c r="P32" i="266"/>
  <c r="T32" i="266" s="1"/>
  <c r="O32" i="266"/>
  <c r="S32" i="266" s="1"/>
  <c r="I32" i="266"/>
  <c r="J32" i="266" s="1"/>
  <c r="K32" i="266" s="1"/>
  <c r="R31" i="266"/>
  <c r="P31" i="266"/>
  <c r="T31" i="266" s="1"/>
  <c r="O31" i="266"/>
  <c r="S31" i="266" s="1"/>
  <c r="I31" i="266"/>
  <c r="J31" i="266" s="1"/>
  <c r="K31" i="266" s="1"/>
  <c r="R30" i="266"/>
  <c r="P30" i="266"/>
  <c r="T30" i="266" s="1"/>
  <c r="O30" i="266"/>
  <c r="S30" i="266" s="1"/>
  <c r="I30" i="266"/>
  <c r="J30" i="266" s="1"/>
  <c r="K30" i="266" s="1"/>
  <c r="R29" i="266"/>
  <c r="P29" i="266"/>
  <c r="T29" i="266" s="1"/>
  <c r="O29" i="266"/>
  <c r="S29" i="266" s="1"/>
  <c r="I29" i="266"/>
  <c r="J29" i="266" s="1"/>
  <c r="K29" i="266" s="1"/>
  <c r="R28" i="266"/>
  <c r="P28" i="266"/>
  <c r="T28" i="266" s="1"/>
  <c r="O28" i="266"/>
  <c r="S28" i="266" s="1"/>
  <c r="I28" i="266"/>
  <c r="J28" i="266" s="1"/>
  <c r="K28" i="266" s="1"/>
  <c r="R27" i="266"/>
  <c r="P27" i="266"/>
  <c r="T27" i="266" s="1"/>
  <c r="O27" i="266"/>
  <c r="S27" i="266" s="1"/>
  <c r="I27" i="266"/>
  <c r="J27" i="266" s="1"/>
  <c r="K27" i="266" s="1"/>
  <c r="R26" i="266"/>
  <c r="P26" i="266"/>
  <c r="T26" i="266" s="1"/>
  <c r="O26" i="266"/>
  <c r="S26" i="266" s="1"/>
  <c r="I26" i="266"/>
  <c r="J26" i="266" s="1"/>
  <c r="K26" i="266" s="1"/>
  <c r="R25" i="266"/>
  <c r="P25" i="266"/>
  <c r="T25" i="266" s="1"/>
  <c r="O25" i="266"/>
  <c r="S25" i="266" s="1"/>
  <c r="R24" i="266"/>
  <c r="P24" i="266"/>
  <c r="T24" i="266" s="1"/>
  <c r="O24" i="266"/>
  <c r="S24" i="266" s="1"/>
  <c r="R23" i="266"/>
  <c r="P23" i="266"/>
  <c r="T23" i="266" s="1"/>
  <c r="O23" i="266"/>
  <c r="S23" i="266" s="1"/>
  <c r="R22" i="266"/>
  <c r="P22" i="266"/>
  <c r="T22" i="266" s="1"/>
  <c r="O22" i="266"/>
  <c r="S22" i="266" s="1"/>
  <c r="S21" i="266"/>
  <c r="R21" i="266"/>
  <c r="P21" i="266"/>
  <c r="T21" i="266" s="1"/>
  <c r="O21" i="266"/>
  <c r="R20" i="266"/>
  <c r="P20" i="266"/>
  <c r="T20" i="266" s="1"/>
  <c r="O20" i="266"/>
  <c r="S20" i="266" s="1"/>
  <c r="R19" i="266"/>
  <c r="P19" i="266"/>
  <c r="T19" i="266" s="1"/>
  <c r="O19" i="266"/>
  <c r="S19" i="266" s="1"/>
  <c r="J19" i="266"/>
  <c r="K19" i="266" s="1"/>
  <c r="I19" i="266"/>
  <c r="S18" i="266"/>
  <c r="R18" i="266"/>
  <c r="P18" i="266"/>
  <c r="T18" i="266" s="1"/>
  <c r="O18" i="266"/>
  <c r="I18" i="266"/>
  <c r="J18" i="266" s="1"/>
  <c r="K18" i="266" s="1"/>
  <c r="S17" i="266"/>
  <c r="R17" i="266"/>
  <c r="P17" i="266"/>
  <c r="T17" i="266" s="1"/>
  <c r="O17" i="266"/>
  <c r="I17" i="266"/>
  <c r="J17" i="266" s="1"/>
  <c r="K17" i="266" s="1"/>
  <c r="R16" i="266"/>
  <c r="P16" i="266"/>
  <c r="T16" i="266" s="1"/>
  <c r="O16" i="266"/>
  <c r="S16" i="266" s="1"/>
  <c r="I16" i="266"/>
  <c r="J16" i="266" s="1"/>
  <c r="K16" i="266" s="1"/>
  <c r="R15" i="266"/>
  <c r="P15" i="266"/>
  <c r="T15" i="266" s="1"/>
  <c r="O15" i="266"/>
  <c r="S15" i="266" s="1"/>
  <c r="I15" i="266"/>
  <c r="J15" i="266" s="1"/>
  <c r="K15" i="266" s="1"/>
  <c r="S14" i="266"/>
  <c r="R14" i="266"/>
  <c r="P14" i="266"/>
  <c r="T14" i="266" s="1"/>
  <c r="O14" i="266"/>
  <c r="I14" i="266"/>
  <c r="J14" i="266" s="1"/>
  <c r="K14" i="266" s="1"/>
  <c r="S13" i="266"/>
  <c r="R13" i="266"/>
  <c r="P13" i="266"/>
  <c r="T13" i="266" s="1"/>
  <c r="O13" i="266"/>
  <c r="I13" i="266"/>
  <c r="J13" i="266" s="1"/>
  <c r="K13" i="266" s="1"/>
  <c r="R12" i="266"/>
  <c r="P12" i="266"/>
  <c r="T12" i="266" s="1"/>
  <c r="O12" i="266"/>
  <c r="S12" i="266" s="1"/>
  <c r="I12" i="266"/>
  <c r="J12" i="266" s="1"/>
  <c r="K12" i="266" s="1"/>
  <c r="S11" i="266"/>
  <c r="R11" i="266"/>
  <c r="P11" i="266"/>
  <c r="T11" i="266" s="1"/>
  <c r="O11" i="266"/>
  <c r="I11" i="266"/>
  <c r="J11" i="266" s="1"/>
  <c r="K11" i="266" s="1"/>
  <c r="S10" i="266"/>
  <c r="R10" i="266"/>
  <c r="P10" i="266"/>
  <c r="T10" i="266" s="1"/>
  <c r="O10" i="266"/>
  <c r="I10" i="266"/>
  <c r="J10" i="266" s="1"/>
  <c r="K10" i="266" s="1"/>
  <c r="S9" i="266"/>
  <c r="R9" i="266"/>
  <c r="P9" i="266"/>
  <c r="T9" i="266" s="1"/>
  <c r="O9" i="266"/>
  <c r="T8" i="266"/>
  <c r="R8" i="266"/>
  <c r="P8" i="266"/>
  <c r="O8" i="266"/>
  <c r="S8" i="266" s="1"/>
  <c r="T5" i="266"/>
  <c r="S5" i="266"/>
  <c r="R5" i="266"/>
  <c r="R4" i="266"/>
  <c r="N3" i="266"/>
  <c r="R3" i="266" s="1"/>
  <c r="R78" i="265"/>
  <c r="P78" i="265"/>
  <c r="T78" i="265" s="1"/>
  <c r="O78" i="265"/>
  <c r="S78" i="265" s="1"/>
  <c r="R77" i="265"/>
  <c r="P77" i="265"/>
  <c r="T77" i="265" s="1"/>
  <c r="O77" i="265"/>
  <c r="S77" i="265" s="1"/>
  <c r="R76" i="265"/>
  <c r="P76" i="265"/>
  <c r="T76" i="265" s="1"/>
  <c r="O76" i="265"/>
  <c r="S76" i="265" s="1"/>
  <c r="R75" i="265"/>
  <c r="P75" i="265"/>
  <c r="T75" i="265" s="1"/>
  <c r="O75" i="265"/>
  <c r="S75" i="265" s="1"/>
  <c r="S74" i="265"/>
  <c r="R74" i="265"/>
  <c r="P74" i="265"/>
  <c r="T74" i="265" s="1"/>
  <c r="O74" i="265"/>
  <c r="R73" i="265"/>
  <c r="P73" i="265"/>
  <c r="T73" i="265" s="1"/>
  <c r="O73" i="265"/>
  <c r="S73" i="265" s="1"/>
  <c r="T72" i="265"/>
  <c r="S72" i="265"/>
  <c r="R72" i="265"/>
  <c r="P72" i="265"/>
  <c r="O72" i="265"/>
  <c r="R71" i="265"/>
  <c r="P71" i="265"/>
  <c r="T71" i="265" s="1"/>
  <c r="O71" i="265"/>
  <c r="S71" i="265" s="1"/>
  <c r="R70" i="265"/>
  <c r="P70" i="265"/>
  <c r="T70" i="265" s="1"/>
  <c r="O70" i="265"/>
  <c r="S70" i="265" s="1"/>
  <c r="R69" i="265"/>
  <c r="P69" i="265"/>
  <c r="T69" i="265" s="1"/>
  <c r="O69" i="265"/>
  <c r="S69" i="265" s="1"/>
  <c r="R68" i="265"/>
  <c r="P68" i="265"/>
  <c r="T68" i="265" s="1"/>
  <c r="O68" i="265"/>
  <c r="S68" i="265" s="1"/>
  <c r="R67" i="265"/>
  <c r="P67" i="265"/>
  <c r="T67" i="265" s="1"/>
  <c r="O67" i="265"/>
  <c r="S67" i="265" s="1"/>
  <c r="S66" i="265"/>
  <c r="R66" i="265"/>
  <c r="P66" i="265"/>
  <c r="T66" i="265" s="1"/>
  <c r="O66" i="265"/>
  <c r="R65" i="265"/>
  <c r="P65" i="265"/>
  <c r="T65" i="265" s="1"/>
  <c r="O65" i="265"/>
  <c r="S65" i="265" s="1"/>
  <c r="S64" i="265"/>
  <c r="R64" i="265"/>
  <c r="P64" i="265"/>
  <c r="T64" i="265" s="1"/>
  <c r="O64" i="265"/>
  <c r="R63" i="265"/>
  <c r="P63" i="265"/>
  <c r="T63" i="265" s="1"/>
  <c r="O63" i="265"/>
  <c r="S63" i="265" s="1"/>
  <c r="R62" i="265"/>
  <c r="P62" i="265"/>
  <c r="T62" i="265" s="1"/>
  <c r="O62" i="265"/>
  <c r="S62" i="265" s="1"/>
  <c r="T61" i="265"/>
  <c r="R61" i="265"/>
  <c r="P61" i="265"/>
  <c r="O61" i="265"/>
  <c r="S61" i="265" s="1"/>
  <c r="R60" i="265"/>
  <c r="P60" i="265"/>
  <c r="T60" i="265" s="1"/>
  <c r="O60" i="265"/>
  <c r="S60" i="265" s="1"/>
  <c r="T59" i="265"/>
  <c r="R59" i="265"/>
  <c r="P59" i="265"/>
  <c r="O59" i="265"/>
  <c r="S59" i="265" s="1"/>
  <c r="B59" i="265"/>
  <c r="S58" i="265"/>
  <c r="R58" i="265"/>
  <c r="P58" i="265"/>
  <c r="T58" i="265" s="1"/>
  <c r="O58" i="265"/>
  <c r="R57" i="265"/>
  <c r="P57" i="265"/>
  <c r="T57" i="265" s="1"/>
  <c r="O57" i="265"/>
  <c r="S57" i="265" s="1"/>
  <c r="T56" i="265"/>
  <c r="R56" i="265"/>
  <c r="P56" i="265"/>
  <c r="O56" i="265"/>
  <c r="S56" i="265" s="1"/>
  <c r="R55" i="265"/>
  <c r="P55" i="265"/>
  <c r="T55" i="265" s="1"/>
  <c r="O55" i="265"/>
  <c r="S55" i="265" s="1"/>
  <c r="R54" i="265"/>
  <c r="P54" i="265"/>
  <c r="T54" i="265" s="1"/>
  <c r="O54" i="265"/>
  <c r="S54" i="265" s="1"/>
  <c r="T53" i="265"/>
  <c r="R53" i="265"/>
  <c r="P53" i="265"/>
  <c r="O53" i="265"/>
  <c r="S53" i="265" s="1"/>
  <c r="R52" i="265"/>
  <c r="P52" i="265"/>
  <c r="T52" i="265" s="1"/>
  <c r="O52" i="265"/>
  <c r="S52" i="265" s="1"/>
  <c r="R51" i="265"/>
  <c r="P51" i="265"/>
  <c r="T51" i="265" s="1"/>
  <c r="O51" i="265"/>
  <c r="S51" i="265" s="1"/>
  <c r="I51" i="265"/>
  <c r="J51" i="265" s="1"/>
  <c r="K51" i="265" s="1"/>
  <c r="R50" i="265"/>
  <c r="P50" i="265"/>
  <c r="T50" i="265" s="1"/>
  <c r="O50" i="265"/>
  <c r="S50" i="265" s="1"/>
  <c r="I50" i="265"/>
  <c r="J50" i="265" s="1"/>
  <c r="K50" i="265" s="1"/>
  <c r="R49" i="265"/>
  <c r="P49" i="265"/>
  <c r="T49" i="265" s="1"/>
  <c r="O49" i="265"/>
  <c r="S49" i="265" s="1"/>
  <c r="I49" i="265"/>
  <c r="J49" i="265" s="1"/>
  <c r="K49" i="265" s="1"/>
  <c r="R48" i="265"/>
  <c r="P48" i="265"/>
  <c r="T48" i="265" s="1"/>
  <c r="O48" i="265"/>
  <c r="S48" i="265" s="1"/>
  <c r="I48" i="265"/>
  <c r="J48" i="265" s="1"/>
  <c r="K48" i="265" s="1"/>
  <c r="R47" i="265"/>
  <c r="P47" i="265"/>
  <c r="T47" i="265" s="1"/>
  <c r="O47" i="265"/>
  <c r="S47" i="265" s="1"/>
  <c r="I47" i="265"/>
  <c r="J47" i="265" s="1"/>
  <c r="K47" i="265" s="1"/>
  <c r="R46" i="265"/>
  <c r="P46" i="265"/>
  <c r="T46" i="265" s="1"/>
  <c r="O46" i="265"/>
  <c r="S46" i="265" s="1"/>
  <c r="I46" i="265"/>
  <c r="J46" i="265" s="1"/>
  <c r="K46" i="265" s="1"/>
  <c r="R45" i="265"/>
  <c r="P45" i="265"/>
  <c r="T45" i="265" s="1"/>
  <c r="O45" i="265"/>
  <c r="S45" i="265" s="1"/>
  <c r="I45" i="265"/>
  <c r="J45" i="265" s="1"/>
  <c r="K45" i="265" s="1"/>
  <c r="R44" i="265"/>
  <c r="P44" i="265"/>
  <c r="T44" i="265" s="1"/>
  <c r="O44" i="265"/>
  <c r="S44" i="265" s="1"/>
  <c r="I44" i="265"/>
  <c r="J44" i="265" s="1"/>
  <c r="K44" i="265" s="1"/>
  <c r="R43" i="265"/>
  <c r="P43" i="265"/>
  <c r="T43" i="265" s="1"/>
  <c r="O43" i="265"/>
  <c r="S43" i="265" s="1"/>
  <c r="I43" i="265"/>
  <c r="J43" i="265" s="1"/>
  <c r="K43" i="265" s="1"/>
  <c r="R42" i="265"/>
  <c r="P42" i="265"/>
  <c r="T42" i="265" s="1"/>
  <c r="O42" i="265"/>
  <c r="S42" i="265" s="1"/>
  <c r="I42" i="265"/>
  <c r="J42" i="265" s="1"/>
  <c r="K42" i="265" s="1"/>
  <c r="R41" i="265"/>
  <c r="P41" i="265"/>
  <c r="T41" i="265" s="1"/>
  <c r="O41" i="265"/>
  <c r="S41" i="265" s="1"/>
  <c r="R40" i="265"/>
  <c r="P40" i="265"/>
  <c r="T40" i="265" s="1"/>
  <c r="O40" i="265"/>
  <c r="S40" i="265" s="1"/>
  <c r="R39" i="265"/>
  <c r="P39" i="265"/>
  <c r="T39" i="265" s="1"/>
  <c r="O39" i="265"/>
  <c r="S39" i="265" s="1"/>
  <c r="R38" i="265"/>
  <c r="P38" i="265"/>
  <c r="T38" i="265" s="1"/>
  <c r="O38" i="265"/>
  <c r="S38" i="265" s="1"/>
  <c r="S37" i="265"/>
  <c r="R37" i="265"/>
  <c r="P37" i="265"/>
  <c r="T37" i="265" s="1"/>
  <c r="O37" i="265"/>
  <c r="R36" i="265"/>
  <c r="P36" i="265"/>
  <c r="T36" i="265" s="1"/>
  <c r="O36" i="265"/>
  <c r="S36" i="265" s="1"/>
  <c r="T35" i="265"/>
  <c r="S35" i="265"/>
  <c r="R35" i="265"/>
  <c r="P35" i="265"/>
  <c r="O35" i="265"/>
  <c r="I35" i="265"/>
  <c r="J35" i="265" s="1"/>
  <c r="K35" i="265" s="1"/>
  <c r="R34" i="265"/>
  <c r="P34" i="265"/>
  <c r="T34" i="265" s="1"/>
  <c r="O34" i="265"/>
  <c r="S34" i="265" s="1"/>
  <c r="I34" i="265"/>
  <c r="J34" i="265" s="1"/>
  <c r="K34" i="265" s="1"/>
  <c r="R33" i="265"/>
  <c r="P33" i="265"/>
  <c r="T33" i="265" s="1"/>
  <c r="O33" i="265"/>
  <c r="S33" i="265" s="1"/>
  <c r="I33" i="265"/>
  <c r="J33" i="265" s="1"/>
  <c r="K33" i="265" s="1"/>
  <c r="T32" i="265"/>
  <c r="R32" i="265"/>
  <c r="P32" i="265"/>
  <c r="O32" i="265"/>
  <c r="S32" i="265" s="1"/>
  <c r="I32" i="265"/>
  <c r="J32" i="265" s="1"/>
  <c r="K32" i="265" s="1"/>
  <c r="T31" i="265"/>
  <c r="S31" i="265"/>
  <c r="R31" i="265"/>
  <c r="P31" i="265"/>
  <c r="O31" i="265"/>
  <c r="I31" i="265"/>
  <c r="J31" i="265" s="1"/>
  <c r="K31" i="265" s="1"/>
  <c r="R30" i="265"/>
  <c r="P30" i="265"/>
  <c r="T30" i="265" s="1"/>
  <c r="O30" i="265"/>
  <c r="S30" i="265" s="1"/>
  <c r="I30" i="265"/>
  <c r="J30" i="265" s="1"/>
  <c r="K30" i="265" s="1"/>
  <c r="R29" i="265"/>
  <c r="P29" i="265"/>
  <c r="T29" i="265" s="1"/>
  <c r="O29" i="265"/>
  <c r="S29" i="265" s="1"/>
  <c r="I29" i="265"/>
  <c r="J29" i="265" s="1"/>
  <c r="K29" i="265" s="1"/>
  <c r="T28" i="265"/>
  <c r="R28" i="265"/>
  <c r="P28" i="265"/>
  <c r="O28" i="265"/>
  <c r="S28" i="265" s="1"/>
  <c r="I28" i="265"/>
  <c r="J28" i="265" s="1"/>
  <c r="K28" i="265" s="1"/>
  <c r="T27" i="265"/>
  <c r="S27" i="265"/>
  <c r="R27" i="265"/>
  <c r="P27" i="265"/>
  <c r="O27" i="265"/>
  <c r="I27" i="265"/>
  <c r="J27" i="265" s="1"/>
  <c r="K27" i="265" s="1"/>
  <c r="R26" i="265"/>
  <c r="P26" i="265"/>
  <c r="T26" i="265" s="1"/>
  <c r="O26" i="265"/>
  <c r="S26" i="265" s="1"/>
  <c r="I26" i="265"/>
  <c r="J26" i="265" s="1"/>
  <c r="K26" i="265" s="1"/>
  <c r="R25" i="265"/>
  <c r="P25" i="265"/>
  <c r="T25" i="265" s="1"/>
  <c r="O25" i="265"/>
  <c r="S25" i="265" s="1"/>
  <c r="R24" i="265"/>
  <c r="P24" i="265"/>
  <c r="T24" i="265" s="1"/>
  <c r="O24" i="265"/>
  <c r="S24" i="265" s="1"/>
  <c r="R23" i="265"/>
  <c r="P23" i="265"/>
  <c r="T23" i="265" s="1"/>
  <c r="O23" i="265"/>
  <c r="S23" i="265" s="1"/>
  <c r="T22" i="265"/>
  <c r="S22" i="265"/>
  <c r="R22" i="265"/>
  <c r="P22" i="265"/>
  <c r="O22" i="265"/>
  <c r="R21" i="265"/>
  <c r="P21" i="265"/>
  <c r="T21" i="265" s="1"/>
  <c r="O21" i="265"/>
  <c r="S21" i="265" s="1"/>
  <c r="T20" i="265"/>
  <c r="S20" i="265"/>
  <c r="R20" i="265"/>
  <c r="P20" i="265"/>
  <c r="O20" i="265"/>
  <c r="R19" i="265"/>
  <c r="P19" i="265"/>
  <c r="T19" i="265" s="1"/>
  <c r="O19" i="265"/>
  <c r="S19" i="265" s="1"/>
  <c r="I19" i="265"/>
  <c r="J19" i="265" s="1"/>
  <c r="K19" i="265" s="1"/>
  <c r="S18" i="265"/>
  <c r="R18" i="265"/>
  <c r="P18" i="265"/>
  <c r="T18" i="265" s="1"/>
  <c r="O18" i="265"/>
  <c r="I18" i="265"/>
  <c r="J18" i="265" s="1"/>
  <c r="K18" i="265" s="1"/>
  <c r="R17" i="265"/>
  <c r="P17" i="265"/>
  <c r="T17" i="265" s="1"/>
  <c r="O17" i="265"/>
  <c r="S17" i="265" s="1"/>
  <c r="I17" i="265"/>
  <c r="J17" i="265" s="1"/>
  <c r="K17" i="265" s="1"/>
  <c r="R16" i="265"/>
  <c r="P16" i="265"/>
  <c r="T16" i="265" s="1"/>
  <c r="O16" i="265"/>
  <c r="S16" i="265" s="1"/>
  <c r="I16" i="265"/>
  <c r="J16" i="265" s="1"/>
  <c r="K16" i="265" s="1"/>
  <c r="S15" i="265"/>
  <c r="R15" i="265"/>
  <c r="P15" i="265"/>
  <c r="T15" i="265" s="1"/>
  <c r="O15" i="265"/>
  <c r="I15" i="265"/>
  <c r="J15" i="265" s="1"/>
  <c r="K15" i="265" s="1"/>
  <c r="R14" i="265"/>
  <c r="P14" i="265"/>
  <c r="T14" i="265" s="1"/>
  <c r="O14" i="265"/>
  <c r="S14" i="265" s="1"/>
  <c r="I14" i="265"/>
  <c r="J14" i="265" s="1"/>
  <c r="K14" i="265" s="1"/>
  <c r="R13" i="265"/>
  <c r="P13" i="265"/>
  <c r="T13" i="265" s="1"/>
  <c r="O13" i="265"/>
  <c r="S13" i="265" s="1"/>
  <c r="I13" i="265"/>
  <c r="J13" i="265" s="1"/>
  <c r="K13" i="265" s="1"/>
  <c r="S12" i="265"/>
  <c r="R12" i="265"/>
  <c r="P12" i="265"/>
  <c r="T12" i="265" s="1"/>
  <c r="O12" i="265"/>
  <c r="I12" i="265"/>
  <c r="J12" i="265" s="1"/>
  <c r="K12" i="265" s="1"/>
  <c r="R11" i="265"/>
  <c r="P11" i="265"/>
  <c r="T11" i="265" s="1"/>
  <c r="O11" i="265"/>
  <c r="S11" i="265" s="1"/>
  <c r="I11" i="265"/>
  <c r="J11" i="265" s="1"/>
  <c r="K11" i="265" s="1"/>
  <c r="S10" i="265"/>
  <c r="R10" i="265"/>
  <c r="P10" i="265"/>
  <c r="T10" i="265" s="1"/>
  <c r="O10" i="265"/>
  <c r="I10" i="265"/>
  <c r="J10" i="265" s="1"/>
  <c r="K10" i="265" s="1"/>
  <c r="R9" i="265"/>
  <c r="P9" i="265"/>
  <c r="T9" i="265" s="1"/>
  <c r="O9" i="265"/>
  <c r="S9" i="265" s="1"/>
  <c r="R8" i="265"/>
  <c r="P8" i="265"/>
  <c r="T8" i="265" s="1"/>
  <c r="O8" i="265"/>
  <c r="S8" i="265" s="1"/>
  <c r="T5" i="265"/>
  <c r="S5" i="265"/>
  <c r="R5" i="265"/>
  <c r="R4" i="265"/>
  <c r="N3" i="265"/>
  <c r="R3" i="265" s="1"/>
  <c r="R78" i="262"/>
  <c r="P78" i="262"/>
  <c r="T78" i="262" s="1"/>
  <c r="O78" i="262"/>
  <c r="S78" i="262" s="1"/>
  <c r="S77" i="262"/>
  <c r="R77" i="262"/>
  <c r="P77" i="262"/>
  <c r="T77" i="262" s="1"/>
  <c r="O77" i="262"/>
  <c r="R76" i="262"/>
  <c r="P76" i="262"/>
  <c r="T76" i="262" s="1"/>
  <c r="O76" i="262"/>
  <c r="S76" i="262" s="1"/>
  <c r="R75" i="262"/>
  <c r="P75" i="262"/>
  <c r="T75" i="262" s="1"/>
  <c r="O75" i="262"/>
  <c r="S75" i="262" s="1"/>
  <c r="S74" i="262"/>
  <c r="R74" i="262"/>
  <c r="P74" i="262"/>
  <c r="T74" i="262" s="1"/>
  <c r="O74" i="262"/>
  <c r="R73" i="262"/>
  <c r="P73" i="262"/>
  <c r="T73" i="262" s="1"/>
  <c r="O73" i="262"/>
  <c r="S73" i="262" s="1"/>
  <c r="T72" i="262"/>
  <c r="S72" i="262"/>
  <c r="R72" i="262"/>
  <c r="P72" i="262"/>
  <c r="O72" i="262"/>
  <c r="R71" i="262"/>
  <c r="P71" i="262"/>
  <c r="T71" i="262" s="1"/>
  <c r="O71" i="262"/>
  <c r="S71" i="262" s="1"/>
  <c r="R70" i="262"/>
  <c r="P70" i="262"/>
  <c r="T70" i="262" s="1"/>
  <c r="O70" i="262"/>
  <c r="S70" i="262" s="1"/>
  <c r="S69" i="262"/>
  <c r="R69" i="262"/>
  <c r="P69" i="262"/>
  <c r="T69" i="262" s="1"/>
  <c r="O69" i="262"/>
  <c r="R68" i="262"/>
  <c r="P68" i="262"/>
  <c r="T68" i="262" s="1"/>
  <c r="O68" i="262"/>
  <c r="S68" i="262" s="1"/>
  <c r="R67" i="262"/>
  <c r="P67" i="262"/>
  <c r="T67" i="262" s="1"/>
  <c r="O67" i="262"/>
  <c r="S67" i="262" s="1"/>
  <c r="R66" i="262"/>
  <c r="P66" i="262"/>
  <c r="T66" i="262" s="1"/>
  <c r="O66" i="262"/>
  <c r="S66" i="262" s="1"/>
  <c r="R65" i="262"/>
  <c r="P65" i="262"/>
  <c r="T65" i="262" s="1"/>
  <c r="O65" i="262"/>
  <c r="S65" i="262" s="1"/>
  <c r="T64" i="262"/>
  <c r="R64" i="262"/>
  <c r="P64" i="262"/>
  <c r="O64" i="262"/>
  <c r="S64" i="262" s="1"/>
  <c r="R63" i="262"/>
  <c r="P63" i="262"/>
  <c r="T63" i="262" s="1"/>
  <c r="O63" i="262"/>
  <c r="S63" i="262" s="1"/>
  <c r="R62" i="262"/>
  <c r="P62" i="262"/>
  <c r="T62" i="262" s="1"/>
  <c r="O62" i="262"/>
  <c r="S62" i="262" s="1"/>
  <c r="T61" i="262"/>
  <c r="S61" i="262"/>
  <c r="R61" i="262"/>
  <c r="P61" i="262"/>
  <c r="O61" i="262"/>
  <c r="R60" i="262"/>
  <c r="P60" i="262"/>
  <c r="T60" i="262" s="1"/>
  <c r="O60" i="262"/>
  <c r="S60" i="262" s="1"/>
  <c r="T59" i="262"/>
  <c r="R59" i="262"/>
  <c r="P59" i="262"/>
  <c r="O59" i="262"/>
  <c r="S59" i="262" s="1"/>
  <c r="B59" i="262"/>
  <c r="T58" i="262"/>
  <c r="R58" i="262"/>
  <c r="P58" i="262"/>
  <c r="O58" i="262"/>
  <c r="S58" i="262" s="1"/>
  <c r="R57" i="262"/>
  <c r="P57" i="262"/>
  <c r="T57" i="262" s="1"/>
  <c r="O57" i="262"/>
  <c r="S57" i="262" s="1"/>
  <c r="T56" i="262"/>
  <c r="R56" i="262"/>
  <c r="P56" i="262"/>
  <c r="O56" i="262"/>
  <c r="S56" i="262" s="1"/>
  <c r="S55" i="262"/>
  <c r="R55" i="262"/>
  <c r="P55" i="262"/>
  <c r="T55" i="262" s="1"/>
  <c r="O55" i="262"/>
  <c r="R54" i="262"/>
  <c r="P54" i="262"/>
  <c r="T54" i="262" s="1"/>
  <c r="O54" i="262"/>
  <c r="S54" i="262" s="1"/>
  <c r="T53" i="262"/>
  <c r="S53" i="262"/>
  <c r="R53" i="262"/>
  <c r="P53" i="262"/>
  <c r="O53" i="262"/>
  <c r="R52" i="262"/>
  <c r="P52" i="262"/>
  <c r="T52" i="262" s="1"/>
  <c r="O52" i="262"/>
  <c r="S52" i="262" s="1"/>
  <c r="R51" i="262"/>
  <c r="P51" i="262"/>
  <c r="T51" i="262" s="1"/>
  <c r="O51" i="262"/>
  <c r="S51" i="262" s="1"/>
  <c r="I51" i="262"/>
  <c r="J51" i="262" s="1"/>
  <c r="K51" i="262" s="1"/>
  <c r="R50" i="262"/>
  <c r="P50" i="262"/>
  <c r="T50" i="262" s="1"/>
  <c r="O50" i="262"/>
  <c r="S50" i="262" s="1"/>
  <c r="I50" i="262"/>
  <c r="J50" i="262" s="1"/>
  <c r="K50" i="262" s="1"/>
  <c r="R49" i="262"/>
  <c r="P49" i="262"/>
  <c r="T49" i="262" s="1"/>
  <c r="O49" i="262"/>
  <c r="S49" i="262" s="1"/>
  <c r="I49" i="262"/>
  <c r="J49" i="262" s="1"/>
  <c r="K49" i="262" s="1"/>
  <c r="R48" i="262"/>
  <c r="P48" i="262"/>
  <c r="T48" i="262" s="1"/>
  <c r="O48" i="262"/>
  <c r="S48" i="262" s="1"/>
  <c r="I48" i="262"/>
  <c r="J48" i="262" s="1"/>
  <c r="K48" i="262" s="1"/>
  <c r="R47" i="262"/>
  <c r="P47" i="262"/>
  <c r="T47" i="262" s="1"/>
  <c r="O47" i="262"/>
  <c r="S47" i="262" s="1"/>
  <c r="I47" i="262"/>
  <c r="J47" i="262" s="1"/>
  <c r="K47" i="262" s="1"/>
  <c r="R46" i="262"/>
  <c r="P46" i="262"/>
  <c r="T46" i="262" s="1"/>
  <c r="O46" i="262"/>
  <c r="S46" i="262" s="1"/>
  <c r="I46" i="262"/>
  <c r="J46" i="262" s="1"/>
  <c r="K46" i="262" s="1"/>
  <c r="R45" i="262"/>
  <c r="P45" i="262"/>
  <c r="T45" i="262" s="1"/>
  <c r="O45" i="262"/>
  <c r="S45" i="262" s="1"/>
  <c r="I45" i="262"/>
  <c r="J45" i="262" s="1"/>
  <c r="K45" i="262" s="1"/>
  <c r="R44" i="262"/>
  <c r="P44" i="262"/>
  <c r="T44" i="262" s="1"/>
  <c r="O44" i="262"/>
  <c r="S44" i="262" s="1"/>
  <c r="I44" i="262"/>
  <c r="J44" i="262" s="1"/>
  <c r="K44" i="262" s="1"/>
  <c r="R43" i="262"/>
  <c r="P43" i="262"/>
  <c r="T43" i="262" s="1"/>
  <c r="O43" i="262"/>
  <c r="S43" i="262" s="1"/>
  <c r="I43" i="262"/>
  <c r="J43" i="262" s="1"/>
  <c r="K43" i="262" s="1"/>
  <c r="R42" i="262"/>
  <c r="P42" i="262"/>
  <c r="T42" i="262" s="1"/>
  <c r="O42" i="262"/>
  <c r="S42" i="262" s="1"/>
  <c r="I42" i="262"/>
  <c r="J42" i="262" s="1"/>
  <c r="K42" i="262" s="1"/>
  <c r="R41" i="262"/>
  <c r="P41" i="262"/>
  <c r="T41" i="262" s="1"/>
  <c r="O41" i="262"/>
  <c r="S41" i="262" s="1"/>
  <c r="T40" i="262"/>
  <c r="S40" i="262"/>
  <c r="R40" i="262"/>
  <c r="P40" i="262"/>
  <c r="O40" i="262"/>
  <c r="R39" i="262"/>
  <c r="P39" i="262"/>
  <c r="T39" i="262" s="1"/>
  <c r="O39" i="262"/>
  <c r="S39" i="262" s="1"/>
  <c r="R38" i="262"/>
  <c r="P38" i="262"/>
  <c r="T38" i="262" s="1"/>
  <c r="O38" i="262"/>
  <c r="S38" i="262" s="1"/>
  <c r="R37" i="262"/>
  <c r="P37" i="262"/>
  <c r="T37" i="262" s="1"/>
  <c r="O37" i="262"/>
  <c r="S37" i="262" s="1"/>
  <c r="R36" i="262"/>
  <c r="P36" i="262"/>
  <c r="T36" i="262" s="1"/>
  <c r="O36" i="262"/>
  <c r="S36" i="262" s="1"/>
  <c r="R35" i="262"/>
  <c r="P35" i="262"/>
  <c r="T35" i="262" s="1"/>
  <c r="O35" i="262"/>
  <c r="S35" i="262" s="1"/>
  <c r="I35" i="262"/>
  <c r="J35" i="262" s="1"/>
  <c r="K35" i="262" s="1"/>
  <c r="T34" i="262"/>
  <c r="S34" i="262"/>
  <c r="R34" i="262"/>
  <c r="P34" i="262"/>
  <c r="O34" i="262"/>
  <c r="I34" i="262"/>
  <c r="J34" i="262" s="1"/>
  <c r="K34" i="262" s="1"/>
  <c r="S33" i="262"/>
  <c r="R33" i="262"/>
  <c r="P33" i="262"/>
  <c r="T33" i="262" s="1"/>
  <c r="O33" i="262"/>
  <c r="I33" i="262"/>
  <c r="J33" i="262" s="1"/>
  <c r="K33" i="262" s="1"/>
  <c r="T32" i="262"/>
  <c r="S32" i="262"/>
  <c r="R32" i="262"/>
  <c r="P32" i="262"/>
  <c r="O32" i="262"/>
  <c r="I32" i="262"/>
  <c r="J32" i="262" s="1"/>
  <c r="K32" i="262" s="1"/>
  <c r="R31" i="262"/>
  <c r="P31" i="262"/>
  <c r="T31" i="262" s="1"/>
  <c r="O31" i="262"/>
  <c r="S31" i="262" s="1"/>
  <c r="I31" i="262"/>
  <c r="J31" i="262" s="1"/>
  <c r="K31" i="262" s="1"/>
  <c r="T30" i="262"/>
  <c r="S30" i="262"/>
  <c r="R30" i="262"/>
  <c r="P30" i="262"/>
  <c r="O30" i="262"/>
  <c r="I30" i="262"/>
  <c r="J30" i="262" s="1"/>
  <c r="K30" i="262" s="1"/>
  <c r="S29" i="262"/>
  <c r="R29" i="262"/>
  <c r="P29" i="262"/>
  <c r="T29" i="262" s="1"/>
  <c r="O29" i="262"/>
  <c r="I29" i="262"/>
  <c r="J29" i="262" s="1"/>
  <c r="K29" i="262" s="1"/>
  <c r="T28" i="262"/>
  <c r="S28" i="262"/>
  <c r="R28" i="262"/>
  <c r="P28" i="262"/>
  <c r="O28" i="262"/>
  <c r="I28" i="262"/>
  <c r="J28" i="262" s="1"/>
  <c r="K28" i="262" s="1"/>
  <c r="R27" i="262"/>
  <c r="P27" i="262"/>
  <c r="T27" i="262" s="1"/>
  <c r="O27" i="262"/>
  <c r="S27" i="262" s="1"/>
  <c r="I27" i="262"/>
  <c r="J27" i="262" s="1"/>
  <c r="K27" i="262" s="1"/>
  <c r="T26" i="262"/>
  <c r="S26" i="262"/>
  <c r="R26" i="262"/>
  <c r="P26" i="262"/>
  <c r="O26" i="262"/>
  <c r="I26" i="262"/>
  <c r="J26" i="262" s="1"/>
  <c r="K26" i="262" s="1"/>
  <c r="S25" i="262"/>
  <c r="R25" i="262"/>
  <c r="P25" i="262"/>
  <c r="T25" i="262" s="1"/>
  <c r="O25" i="262"/>
  <c r="R24" i="262"/>
  <c r="P24" i="262"/>
  <c r="T24" i="262" s="1"/>
  <c r="O24" i="262"/>
  <c r="S24" i="262" s="1"/>
  <c r="R23" i="262"/>
  <c r="P23" i="262"/>
  <c r="T23" i="262" s="1"/>
  <c r="O23" i="262"/>
  <c r="S23" i="262" s="1"/>
  <c r="T22" i="262"/>
  <c r="R22" i="262"/>
  <c r="P22" i="262"/>
  <c r="O22" i="262"/>
  <c r="S22" i="262" s="1"/>
  <c r="R21" i="262"/>
  <c r="P21" i="262"/>
  <c r="T21" i="262" s="1"/>
  <c r="O21" i="262"/>
  <c r="S21" i="262" s="1"/>
  <c r="T20" i="262"/>
  <c r="R20" i="262"/>
  <c r="P20" i="262"/>
  <c r="O20" i="262"/>
  <c r="S20" i="262" s="1"/>
  <c r="S19" i="262"/>
  <c r="R19" i="262"/>
  <c r="P19" i="262"/>
  <c r="T19" i="262" s="1"/>
  <c r="O19" i="262"/>
  <c r="I19" i="262"/>
  <c r="J19" i="262" s="1"/>
  <c r="K19" i="262" s="1"/>
  <c r="R18" i="262"/>
  <c r="P18" i="262"/>
  <c r="T18" i="262" s="1"/>
  <c r="O18" i="262"/>
  <c r="S18" i="262" s="1"/>
  <c r="I18" i="262"/>
  <c r="J18" i="262" s="1"/>
  <c r="K18" i="262" s="1"/>
  <c r="S17" i="262"/>
  <c r="R17" i="262"/>
  <c r="P17" i="262"/>
  <c r="T17" i="262" s="1"/>
  <c r="O17" i="262"/>
  <c r="I17" i="262"/>
  <c r="J17" i="262" s="1"/>
  <c r="K17" i="262" s="1"/>
  <c r="S16" i="262"/>
  <c r="R16" i="262"/>
  <c r="P16" i="262"/>
  <c r="T16" i="262" s="1"/>
  <c r="O16" i="262"/>
  <c r="I16" i="262"/>
  <c r="J16" i="262" s="1"/>
  <c r="K16" i="262" s="1"/>
  <c r="S15" i="262"/>
  <c r="R15" i="262"/>
  <c r="P15" i="262"/>
  <c r="T15" i="262" s="1"/>
  <c r="O15" i="262"/>
  <c r="I15" i="262"/>
  <c r="J15" i="262" s="1"/>
  <c r="K15" i="262" s="1"/>
  <c r="R14" i="262"/>
  <c r="P14" i="262"/>
  <c r="T14" i="262" s="1"/>
  <c r="O14" i="262"/>
  <c r="S14" i="262" s="1"/>
  <c r="I14" i="262"/>
  <c r="J14" i="262" s="1"/>
  <c r="K14" i="262" s="1"/>
  <c r="R13" i="262"/>
  <c r="P13" i="262"/>
  <c r="T13" i="262" s="1"/>
  <c r="O13" i="262"/>
  <c r="S13" i="262" s="1"/>
  <c r="I13" i="262"/>
  <c r="J13" i="262" s="1"/>
  <c r="K13" i="262" s="1"/>
  <c r="S12" i="262"/>
  <c r="R12" i="262"/>
  <c r="P12" i="262"/>
  <c r="T12" i="262" s="1"/>
  <c r="O12" i="262"/>
  <c r="I12" i="262"/>
  <c r="J12" i="262" s="1"/>
  <c r="K12" i="262" s="1"/>
  <c r="S11" i="262"/>
  <c r="R11" i="262"/>
  <c r="P11" i="262"/>
  <c r="T11" i="262" s="1"/>
  <c r="O11" i="262"/>
  <c r="I11" i="262"/>
  <c r="J11" i="262" s="1"/>
  <c r="K11" i="262" s="1"/>
  <c r="R10" i="262"/>
  <c r="P10" i="262"/>
  <c r="T10" i="262" s="1"/>
  <c r="O10" i="262"/>
  <c r="S10" i="262" s="1"/>
  <c r="I10" i="262"/>
  <c r="J10" i="262" s="1"/>
  <c r="K10" i="262" s="1"/>
  <c r="S9" i="262"/>
  <c r="R9" i="262"/>
  <c r="P9" i="262"/>
  <c r="T9" i="262" s="1"/>
  <c r="O9" i="262"/>
  <c r="R8" i="262"/>
  <c r="P8" i="262"/>
  <c r="T8" i="262" s="1"/>
  <c r="O8" i="262"/>
  <c r="S8" i="262" s="1"/>
  <c r="T5" i="262"/>
  <c r="S5" i="262"/>
  <c r="R5" i="262"/>
  <c r="R4" i="262"/>
  <c r="N3" i="262"/>
  <c r="R3" i="262" s="1"/>
  <c r="R78" i="261"/>
  <c r="P78" i="261"/>
  <c r="T78" i="261" s="1"/>
  <c r="O78" i="261"/>
  <c r="S78" i="261" s="1"/>
  <c r="R77" i="261"/>
  <c r="P77" i="261"/>
  <c r="T77" i="261" s="1"/>
  <c r="O77" i="261"/>
  <c r="S77" i="261" s="1"/>
  <c r="R76" i="261"/>
  <c r="P76" i="261"/>
  <c r="T76" i="261" s="1"/>
  <c r="O76" i="261"/>
  <c r="S76" i="261" s="1"/>
  <c r="R75" i="261"/>
  <c r="P75" i="261"/>
  <c r="T75" i="261" s="1"/>
  <c r="O75" i="261"/>
  <c r="S75" i="261" s="1"/>
  <c r="S74" i="261"/>
  <c r="R74" i="261"/>
  <c r="P74" i="261"/>
  <c r="T74" i="261" s="1"/>
  <c r="O74" i="261"/>
  <c r="R73" i="261"/>
  <c r="P73" i="261"/>
  <c r="T73" i="261" s="1"/>
  <c r="O73" i="261"/>
  <c r="S73" i="261" s="1"/>
  <c r="T72" i="261"/>
  <c r="S72" i="261"/>
  <c r="R72" i="261"/>
  <c r="P72" i="261"/>
  <c r="O72" i="261"/>
  <c r="R71" i="261"/>
  <c r="P71" i="261"/>
  <c r="T71" i="261" s="1"/>
  <c r="O71" i="261"/>
  <c r="S71" i="261" s="1"/>
  <c r="R70" i="261"/>
  <c r="P70" i="261"/>
  <c r="T70" i="261" s="1"/>
  <c r="O70" i="261"/>
  <c r="S70" i="261" s="1"/>
  <c r="R69" i="261"/>
  <c r="P69" i="261"/>
  <c r="T69" i="261" s="1"/>
  <c r="O69" i="261"/>
  <c r="S69" i="261" s="1"/>
  <c r="R68" i="261"/>
  <c r="P68" i="261"/>
  <c r="T68" i="261" s="1"/>
  <c r="O68" i="261"/>
  <c r="S68" i="261" s="1"/>
  <c r="T67" i="261"/>
  <c r="R67" i="261"/>
  <c r="P67" i="261"/>
  <c r="O67" i="261"/>
  <c r="S67" i="261" s="1"/>
  <c r="S66" i="261"/>
  <c r="R66" i="261"/>
  <c r="P66" i="261"/>
  <c r="T66" i="261" s="1"/>
  <c r="O66" i="261"/>
  <c r="R65" i="261"/>
  <c r="P65" i="261"/>
  <c r="T65" i="261" s="1"/>
  <c r="O65" i="261"/>
  <c r="S65" i="261" s="1"/>
  <c r="S64" i="261"/>
  <c r="R64" i="261"/>
  <c r="P64" i="261"/>
  <c r="T64" i="261" s="1"/>
  <c r="O64" i="261"/>
  <c r="R63" i="261"/>
  <c r="P63" i="261"/>
  <c r="T63" i="261" s="1"/>
  <c r="O63" i="261"/>
  <c r="S63" i="261" s="1"/>
  <c r="R62" i="261"/>
  <c r="P62" i="261"/>
  <c r="T62" i="261" s="1"/>
  <c r="O62" i="261"/>
  <c r="S62" i="261" s="1"/>
  <c r="T61" i="261"/>
  <c r="R61" i="261"/>
  <c r="P61" i="261"/>
  <c r="O61" i="261"/>
  <c r="S61" i="261" s="1"/>
  <c r="R60" i="261"/>
  <c r="P60" i="261"/>
  <c r="T60" i="261" s="1"/>
  <c r="O60" i="261"/>
  <c r="S60" i="261" s="1"/>
  <c r="T59" i="261"/>
  <c r="R59" i="261"/>
  <c r="P59" i="261"/>
  <c r="O59" i="261"/>
  <c r="S59" i="261" s="1"/>
  <c r="B59" i="261"/>
  <c r="S58" i="261"/>
  <c r="R58" i="261"/>
  <c r="P58" i="261"/>
  <c r="T58" i="261" s="1"/>
  <c r="O58" i="261"/>
  <c r="R57" i="261"/>
  <c r="P57" i="261"/>
  <c r="T57" i="261" s="1"/>
  <c r="O57" i="261"/>
  <c r="S57" i="261" s="1"/>
  <c r="R56" i="261"/>
  <c r="P56" i="261"/>
  <c r="T56" i="261" s="1"/>
  <c r="O56" i="261"/>
  <c r="S56" i="261" s="1"/>
  <c r="R55" i="261"/>
  <c r="P55" i="261"/>
  <c r="T55" i="261" s="1"/>
  <c r="O55" i="261"/>
  <c r="S55" i="261" s="1"/>
  <c r="R54" i="261"/>
  <c r="P54" i="261"/>
  <c r="T54" i="261" s="1"/>
  <c r="O54" i="261"/>
  <c r="S54" i="261" s="1"/>
  <c r="T53" i="261"/>
  <c r="R53" i="261"/>
  <c r="P53" i="261"/>
  <c r="O53" i="261"/>
  <c r="S53" i="261" s="1"/>
  <c r="R52" i="261"/>
  <c r="P52" i="261"/>
  <c r="T52" i="261" s="1"/>
  <c r="O52" i="261"/>
  <c r="S52" i="261" s="1"/>
  <c r="R51" i="261"/>
  <c r="P51" i="261"/>
  <c r="T51" i="261" s="1"/>
  <c r="O51" i="261"/>
  <c r="S51" i="261" s="1"/>
  <c r="I51" i="261"/>
  <c r="J51" i="261" s="1"/>
  <c r="K51" i="261" s="1"/>
  <c r="R50" i="261"/>
  <c r="P50" i="261"/>
  <c r="T50" i="261" s="1"/>
  <c r="O50" i="261"/>
  <c r="S50" i="261" s="1"/>
  <c r="I50" i="261"/>
  <c r="J50" i="261" s="1"/>
  <c r="K50" i="261" s="1"/>
  <c r="R49" i="261"/>
  <c r="P49" i="261"/>
  <c r="T49" i="261" s="1"/>
  <c r="O49" i="261"/>
  <c r="S49" i="261" s="1"/>
  <c r="I49" i="261"/>
  <c r="J49" i="261" s="1"/>
  <c r="K49" i="261" s="1"/>
  <c r="R48" i="261"/>
  <c r="P48" i="261"/>
  <c r="T48" i="261" s="1"/>
  <c r="O48" i="261"/>
  <c r="S48" i="261" s="1"/>
  <c r="I48" i="261"/>
  <c r="J48" i="261" s="1"/>
  <c r="K48" i="261" s="1"/>
  <c r="R47" i="261"/>
  <c r="P47" i="261"/>
  <c r="T47" i="261" s="1"/>
  <c r="O47" i="261"/>
  <c r="S47" i="261" s="1"/>
  <c r="I47" i="261"/>
  <c r="J47" i="261" s="1"/>
  <c r="K47" i="261" s="1"/>
  <c r="R46" i="261"/>
  <c r="P46" i="261"/>
  <c r="T46" i="261" s="1"/>
  <c r="O46" i="261"/>
  <c r="S46" i="261" s="1"/>
  <c r="I46" i="261"/>
  <c r="J46" i="261" s="1"/>
  <c r="K46" i="261" s="1"/>
  <c r="R45" i="261"/>
  <c r="P45" i="261"/>
  <c r="T45" i="261" s="1"/>
  <c r="O45" i="261"/>
  <c r="S45" i="261" s="1"/>
  <c r="I45" i="261"/>
  <c r="J45" i="261" s="1"/>
  <c r="K45" i="261" s="1"/>
  <c r="R44" i="261"/>
  <c r="P44" i="261"/>
  <c r="T44" i="261" s="1"/>
  <c r="O44" i="261"/>
  <c r="S44" i="261" s="1"/>
  <c r="I44" i="261"/>
  <c r="J44" i="261" s="1"/>
  <c r="K44" i="261" s="1"/>
  <c r="R43" i="261"/>
  <c r="P43" i="261"/>
  <c r="T43" i="261" s="1"/>
  <c r="O43" i="261"/>
  <c r="S43" i="261" s="1"/>
  <c r="I43" i="261"/>
  <c r="J43" i="261" s="1"/>
  <c r="K43" i="261" s="1"/>
  <c r="R42" i="261"/>
  <c r="P42" i="261"/>
  <c r="T42" i="261" s="1"/>
  <c r="O42" i="261"/>
  <c r="S42" i="261" s="1"/>
  <c r="I42" i="261"/>
  <c r="J42" i="261" s="1"/>
  <c r="K42" i="261" s="1"/>
  <c r="R41" i="261"/>
  <c r="P41" i="261"/>
  <c r="T41" i="261" s="1"/>
  <c r="O41" i="261"/>
  <c r="S41" i="261" s="1"/>
  <c r="R40" i="261"/>
  <c r="P40" i="261"/>
  <c r="T40" i="261" s="1"/>
  <c r="O40" i="261"/>
  <c r="S40" i="261" s="1"/>
  <c r="R39" i="261"/>
  <c r="P39" i="261"/>
  <c r="T39" i="261" s="1"/>
  <c r="O39" i="261"/>
  <c r="S39" i="261" s="1"/>
  <c r="R38" i="261"/>
  <c r="P38" i="261"/>
  <c r="T38" i="261" s="1"/>
  <c r="O38" i="261"/>
  <c r="S38" i="261" s="1"/>
  <c r="S37" i="261"/>
  <c r="R37" i="261"/>
  <c r="P37" i="261"/>
  <c r="T37" i="261" s="1"/>
  <c r="O37" i="261"/>
  <c r="R36" i="261"/>
  <c r="P36" i="261"/>
  <c r="T36" i="261" s="1"/>
  <c r="O36" i="261"/>
  <c r="S36" i="261" s="1"/>
  <c r="T35" i="261"/>
  <c r="S35" i="261"/>
  <c r="R35" i="261"/>
  <c r="P35" i="261"/>
  <c r="O35" i="261"/>
  <c r="I35" i="261"/>
  <c r="J35" i="261" s="1"/>
  <c r="K35" i="261" s="1"/>
  <c r="R34" i="261"/>
  <c r="P34" i="261"/>
  <c r="T34" i="261" s="1"/>
  <c r="O34" i="261"/>
  <c r="S34" i="261" s="1"/>
  <c r="I34" i="261"/>
  <c r="J34" i="261" s="1"/>
  <c r="K34" i="261" s="1"/>
  <c r="R33" i="261"/>
  <c r="P33" i="261"/>
  <c r="T33" i="261" s="1"/>
  <c r="O33" i="261"/>
  <c r="S33" i="261" s="1"/>
  <c r="I33" i="261"/>
  <c r="J33" i="261" s="1"/>
  <c r="K33" i="261" s="1"/>
  <c r="T32" i="261"/>
  <c r="R32" i="261"/>
  <c r="P32" i="261"/>
  <c r="O32" i="261"/>
  <c r="S32" i="261" s="1"/>
  <c r="I32" i="261"/>
  <c r="J32" i="261" s="1"/>
  <c r="K32" i="261" s="1"/>
  <c r="T31" i="261"/>
  <c r="S31" i="261"/>
  <c r="R31" i="261"/>
  <c r="P31" i="261"/>
  <c r="O31" i="261"/>
  <c r="I31" i="261"/>
  <c r="J31" i="261" s="1"/>
  <c r="K31" i="261" s="1"/>
  <c r="R30" i="261"/>
  <c r="P30" i="261"/>
  <c r="T30" i="261" s="1"/>
  <c r="O30" i="261"/>
  <c r="S30" i="261" s="1"/>
  <c r="I30" i="261"/>
  <c r="J30" i="261" s="1"/>
  <c r="K30" i="261" s="1"/>
  <c r="R29" i="261"/>
  <c r="P29" i="261"/>
  <c r="T29" i="261" s="1"/>
  <c r="O29" i="261"/>
  <c r="S29" i="261" s="1"/>
  <c r="I29" i="261"/>
  <c r="J29" i="261" s="1"/>
  <c r="K29" i="261" s="1"/>
  <c r="T28" i="261"/>
  <c r="R28" i="261"/>
  <c r="P28" i="261"/>
  <c r="O28" i="261"/>
  <c r="S28" i="261" s="1"/>
  <c r="I28" i="261"/>
  <c r="J28" i="261" s="1"/>
  <c r="K28" i="261" s="1"/>
  <c r="T27" i="261"/>
  <c r="S27" i="261"/>
  <c r="R27" i="261"/>
  <c r="P27" i="261"/>
  <c r="O27" i="261"/>
  <c r="I27" i="261"/>
  <c r="J27" i="261" s="1"/>
  <c r="K27" i="261" s="1"/>
  <c r="R26" i="261"/>
  <c r="P26" i="261"/>
  <c r="T26" i="261" s="1"/>
  <c r="O26" i="261"/>
  <c r="S26" i="261" s="1"/>
  <c r="I26" i="261"/>
  <c r="J26" i="261" s="1"/>
  <c r="K26" i="261" s="1"/>
  <c r="R25" i="261"/>
  <c r="P25" i="261"/>
  <c r="T25" i="261" s="1"/>
  <c r="O25" i="261"/>
  <c r="S25" i="261" s="1"/>
  <c r="R24" i="261"/>
  <c r="P24" i="261"/>
  <c r="T24" i="261" s="1"/>
  <c r="O24" i="261"/>
  <c r="S24" i="261" s="1"/>
  <c r="R23" i="261"/>
  <c r="P23" i="261"/>
  <c r="T23" i="261" s="1"/>
  <c r="O23" i="261"/>
  <c r="S23" i="261" s="1"/>
  <c r="T22" i="261"/>
  <c r="S22" i="261"/>
  <c r="R22" i="261"/>
  <c r="P22" i="261"/>
  <c r="O22" i="261"/>
  <c r="R21" i="261"/>
  <c r="P21" i="261"/>
  <c r="T21" i="261" s="1"/>
  <c r="O21" i="261"/>
  <c r="S21" i="261" s="1"/>
  <c r="T20" i="261"/>
  <c r="S20" i="261"/>
  <c r="R20" i="261"/>
  <c r="P20" i="261"/>
  <c r="O20" i="261"/>
  <c r="R19" i="261"/>
  <c r="P19" i="261"/>
  <c r="T19" i="261" s="1"/>
  <c r="O19" i="261"/>
  <c r="S19" i="261" s="1"/>
  <c r="I19" i="261"/>
  <c r="J19" i="261" s="1"/>
  <c r="K19" i="261" s="1"/>
  <c r="S18" i="261"/>
  <c r="R18" i="261"/>
  <c r="P18" i="261"/>
  <c r="T18" i="261" s="1"/>
  <c r="O18" i="261"/>
  <c r="I18" i="261"/>
  <c r="J18" i="261" s="1"/>
  <c r="K18" i="261" s="1"/>
  <c r="R17" i="261"/>
  <c r="P17" i="261"/>
  <c r="T17" i="261" s="1"/>
  <c r="O17" i="261"/>
  <c r="S17" i="261" s="1"/>
  <c r="I17" i="261"/>
  <c r="J17" i="261" s="1"/>
  <c r="K17" i="261" s="1"/>
  <c r="R16" i="261"/>
  <c r="P16" i="261"/>
  <c r="T16" i="261" s="1"/>
  <c r="O16" i="261"/>
  <c r="S16" i="261" s="1"/>
  <c r="I16" i="261"/>
  <c r="J16" i="261" s="1"/>
  <c r="K16" i="261" s="1"/>
  <c r="S15" i="261"/>
  <c r="R15" i="261"/>
  <c r="P15" i="261"/>
  <c r="T15" i="261" s="1"/>
  <c r="O15" i="261"/>
  <c r="I15" i="261"/>
  <c r="J15" i="261" s="1"/>
  <c r="K15" i="261" s="1"/>
  <c r="R14" i="261"/>
  <c r="P14" i="261"/>
  <c r="T14" i="261" s="1"/>
  <c r="O14" i="261"/>
  <c r="S14" i="261" s="1"/>
  <c r="I14" i="261"/>
  <c r="J14" i="261" s="1"/>
  <c r="K14" i="261" s="1"/>
  <c r="R13" i="261"/>
  <c r="P13" i="261"/>
  <c r="T13" i="261" s="1"/>
  <c r="O13" i="261"/>
  <c r="S13" i="261" s="1"/>
  <c r="I13" i="261"/>
  <c r="J13" i="261" s="1"/>
  <c r="K13" i="261" s="1"/>
  <c r="S12" i="261"/>
  <c r="R12" i="261"/>
  <c r="P12" i="261"/>
  <c r="T12" i="261" s="1"/>
  <c r="O12" i="261"/>
  <c r="I12" i="261"/>
  <c r="J12" i="261" s="1"/>
  <c r="K12" i="261" s="1"/>
  <c r="R11" i="261"/>
  <c r="P11" i="261"/>
  <c r="T11" i="261" s="1"/>
  <c r="O11" i="261"/>
  <c r="S11" i="261" s="1"/>
  <c r="I11" i="261"/>
  <c r="J11" i="261" s="1"/>
  <c r="K11" i="261" s="1"/>
  <c r="S10" i="261"/>
  <c r="R10" i="261"/>
  <c r="P10" i="261"/>
  <c r="T10" i="261" s="1"/>
  <c r="O10" i="261"/>
  <c r="I10" i="261"/>
  <c r="J10" i="261" s="1"/>
  <c r="K10" i="261" s="1"/>
  <c r="R9" i="261"/>
  <c r="P9" i="261"/>
  <c r="T9" i="261" s="1"/>
  <c r="O9" i="261"/>
  <c r="S9" i="261" s="1"/>
  <c r="R8" i="261"/>
  <c r="P8" i="261"/>
  <c r="T8" i="261" s="1"/>
  <c r="O8" i="261"/>
  <c r="S8" i="261" s="1"/>
  <c r="T5" i="261"/>
  <c r="S5" i="261"/>
  <c r="R5" i="261"/>
  <c r="R4" i="261"/>
  <c r="N3" i="261"/>
  <c r="R3" i="261" s="1"/>
  <c r="O59" i="260"/>
  <c r="S59" i="260" s="1"/>
  <c r="P59" i="260"/>
  <c r="T59" i="260" s="1"/>
  <c r="R59" i="260"/>
  <c r="O60" i="260"/>
  <c r="S60" i="260" s="1"/>
  <c r="P60" i="260"/>
  <c r="T60" i="260" s="1"/>
  <c r="R60" i="260"/>
  <c r="O61" i="260"/>
  <c r="S61" i="260" s="1"/>
  <c r="P61" i="260"/>
  <c r="T61" i="260" s="1"/>
  <c r="R61" i="260"/>
  <c r="O62" i="260"/>
  <c r="S62" i="260" s="1"/>
  <c r="P62" i="260"/>
  <c r="T62" i="260" s="1"/>
  <c r="R62" i="260"/>
  <c r="O63" i="260"/>
  <c r="S63" i="260" s="1"/>
  <c r="P63" i="260"/>
  <c r="T63" i="260" s="1"/>
  <c r="R63" i="260"/>
  <c r="O64" i="260"/>
  <c r="S64" i="260" s="1"/>
  <c r="P64" i="260"/>
  <c r="T64" i="260" s="1"/>
  <c r="R64" i="260"/>
  <c r="O65" i="260"/>
  <c r="S65" i="260" s="1"/>
  <c r="P65" i="260"/>
  <c r="T65" i="260" s="1"/>
  <c r="R65" i="260"/>
  <c r="O66" i="260"/>
  <c r="S66" i="260" s="1"/>
  <c r="P66" i="260"/>
  <c r="T66" i="260" s="1"/>
  <c r="R66" i="260"/>
  <c r="O67" i="260"/>
  <c r="S67" i="260" s="1"/>
  <c r="P67" i="260"/>
  <c r="T67" i="260" s="1"/>
  <c r="R67" i="260"/>
  <c r="O68" i="260"/>
  <c r="S68" i="260" s="1"/>
  <c r="P68" i="260"/>
  <c r="T68" i="260" s="1"/>
  <c r="R68" i="260"/>
  <c r="O69" i="260"/>
  <c r="S69" i="260" s="1"/>
  <c r="P69" i="260"/>
  <c r="T69" i="260" s="1"/>
  <c r="R69" i="260"/>
  <c r="O70" i="260"/>
  <c r="S70" i="260" s="1"/>
  <c r="P70" i="260"/>
  <c r="T70" i="260" s="1"/>
  <c r="R70" i="260"/>
  <c r="O71" i="260"/>
  <c r="S71" i="260" s="1"/>
  <c r="P71" i="260"/>
  <c r="T71" i="260" s="1"/>
  <c r="R71" i="260"/>
  <c r="O72" i="260"/>
  <c r="S72" i="260" s="1"/>
  <c r="P72" i="260"/>
  <c r="T72" i="260" s="1"/>
  <c r="R72" i="260"/>
  <c r="O73" i="260"/>
  <c r="S73" i="260" s="1"/>
  <c r="P73" i="260"/>
  <c r="T73" i="260" s="1"/>
  <c r="R73" i="260"/>
  <c r="O74" i="260"/>
  <c r="S74" i="260" s="1"/>
  <c r="P74" i="260"/>
  <c r="T74" i="260" s="1"/>
  <c r="R74" i="260"/>
  <c r="O75" i="260"/>
  <c r="S75" i="260" s="1"/>
  <c r="P75" i="260"/>
  <c r="T75" i="260" s="1"/>
  <c r="R75" i="260"/>
  <c r="O76" i="260"/>
  <c r="S76" i="260" s="1"/>
  <c r="P76" i="260"/>
  <c r="T76" i="260" s="1"/>
  <c r="R76" i="260"/>
  <c r="O77" i="260"/>
  <c r="S77" i="260" s="1"/>
  <c r="P77" i="260"/>
  <c r="R77" i="260"/>
  <c r="T77" i="260"/>
  <c r="O78" i="260"/>
  <c r="S78" i="260" s="1"/>
  <c r="P78" i="260"/>
  <c r="T78" i="260" s="1"/>
  <c r="R78" i="260"/>
  <c r="B59" i="260"/>
  <c r="R58" i="260"/>
  <c r="P58" i="260"/>
  <c r="T58" i="260" s="1"/>
  <c r="O58" i="260"/>
  <c r="S58" i="260" s="1"/>
  <c r="R57" i="260"/>
  <c r="P57" i="260"/>
  <c r="T57" i="260" s="1"/>
  <c r="O57" i="260"/>
  <c r="S57" i="260" s="1"/>
  <c r="R56" i="260"/>
  <c r="P56" i="260"/>
  <c r="T56" i="260" s="1"/>
  <c r="O56" i="260"/>
  <c r="S56" i="260" s="1"/>
  <c r="R55" i="260"/>
  <c r="P55" i="260"/>
  <c r="T55" i="260" s="1"/>
  <c r="O55" i="260"/>
  <c r="S55" i="260" s="1"/>
  <c r="R54" i="260"/>
  <c r="P54" i="260"/>
  <c r="T54" i="260" s="1"/>
  <c r="O54" i="260"/>
  <c r="S54" i="260" s="1"/>
  <c r="R53" i="260"/>
  <c r="P53" i="260"/>
  <c r="T53" i="260" s="1"/>
  <c r="O53" i="260"/>
  <c r="S53" i="260" s="1"/>
  <c r="R52" i="260"/>
  <c r="P52" i="260"/>
  <c r="T52" i="260" s="1"/>
  <c r="O52" i="260"/>
  <c r="S52" i="260" s="1"/>
  <c r="R51" i="260"/>
  <c r="P51" i="260"/>
  <c r="T51" i="260" s="1"/>
  <c r="O51" i="260"/>
  <c r="S51" i="260" s="1"/>
  <c r="I51" i="260"/>
  <c r="J51" i="260" s="1"/>
  <c r="K51" i="260" s="1"/>
  <c r="R50" i="260"/>
  <c r="P50" i="260"/>
  <c r="T50" i="260" s="1"/>
  <c r="O50" i="260"/>
  <c r="S50" i="260" s="1"/>
  <c r="I50" i="260"/>
  <c r="J50" i="260" s="1"/>
  <c r="K50" i="260" s="1"/>
  <c r="R49" i="260"/>
  <c r="P49" i="260"/>
  <c r="T49" i="260" s="1"/>
  <c r="O49" i="260"/>
  <c r="S49" i="260" s="1"/>
  <c r="I49" i="260"/>
  <c r="J49" i="260" s="1"/>
  <c r="K49" i="260" s="1"/>
  <c r="R48" i="260"/>
  <c r="P48" i="260"/>
  <c r="T48" i="260" s="1"/>
  <c r="O48" i="260"/>
  <c r="S48" i="260" s="1"/>
  <c r="I48" i="260"/>
  <c r="J48" i="260" s="1"/>
  <c r="K48" i="260" s="1"/>
  <c r="R47" i="260"/>
  <c r="P47" i="260"/>
  <c r="T47" i="260" s="1"/>
  <c r="O47" i="260"/>
  <c r="S47" i="260" s="1"/>
  <c r="I47" i="260"/>
  <c r="J47" i="260" s="1"/>
  <c r="K47" i="260" s="1"/>
  <c r="R46" i="260"/>
  <c r="P46" i="260"/>
  <c r="T46" i="260" s="1"/>
  <c r="O46" i="260"/>
  <c r="S46" i="260" s="1"/>
  <c r="J46" i="260"/>
  <c r="K46" i="260" s="1"/>
  <c r="I46" i="260"/>
  <c r="R45" i="260"/>
  <c r="P45" i="260"/>
  <c r="T45" i="260" s="1"/>
  <c r="O45" i="260"/>
  <c r="S45" i="260" s="1"/>
  <c r="I45" i="260"/>
  <c r="J45" i="260" s="1"/>
  <c r="K45" i="260" s="1"/>
  <c r="R44" i="260"/>
  <c r="P44" i="260"/>
  <c r="T44" i="260" s="1"/>
  <c r="O44" i="260"/>
  <c r="S44" i="260" s="1"/>
  <c r="I44" i="260"/>
  <c r="J44" i="260" s="1"/>
  <c r="K44" i="260" s="1"/>
  <c r="R43" i="260"/>
  <c r="P43" i="260"/>
  <c r="T43" i="260" s="1"/>
  <c r="O43" i="260"/>
  <c r="S43" i="260" s="1"/>
  <c r="I43" i="260"/>
  <c r="J43" i="260" s="1"/>
  <c r="K43" i="260" s="1"/>
  <c r="R42" i="260"/>
  <c r="P42" i="260"/>
  <c r="T42" i="260" s="1"/>
  <c r="O42" i="260"/>
  <c r="S42" i="260" s="1"/>
  <c r="I42" i="260"/>
  <c r="J42" i="260" s="1"/>
  <c r="K42" i="260" s="1"/>
  <c r="R41" i="260"/>
  <c r="P41" i="260"/>
  <c r="T41" i="260" s="1"/>
  <c r="O41" i="260"/>
  <c r="S41" i="260" s="1"/>
  <c r="R40" i="260"/>
  <c r="P40" i="260"/>
  <c r="T40" i="260" s="1"/>
  <c r="O40" i="260"/>
  <c r="S40" i="260" s="1"/>
  <c r="T39" i="260"/>
  <c r="R39" i="260"/>
  <c r="P39" i="260"/>
  <c r="O39" i="260"/>
  <c r="S39" i="260" s="1"/>
  <c r="R38" i="260"/>
  <c r="P38" i="260"/>
  <c r="T38" i="260" s="1"/>
  <c r="O38" i="260"/>
  <c r="S38" i="260" s="1"/>
  <c r="R37" i="260"/>
  <c r="P37" i="260"/>
  <c r="T37" i="260" s="1"/>
  <c r="O37" i="260"/>
  <c r="S37" i="260" s="1"/>
  <c r="R36" i="260"/>
  <c r="P36" i="260"/>
  <c r="T36" i="260" s="1"/>
  <c r="O36" i="260"/>
  <c r="S36" i="260" s="1"/>
  <c r="R35" i="260"/>
  <c r="P35" i="260"/>
  <c r="T35" i="260" s="1"/>
  <c r="O35" i="260"/>
  <c r="S35" i="260" s="1"/>
  <c r="I35" i="260"/>
  <c r="J35" i="260" s="1"/>
  <c r="K35" i="260" s="1"/>
  <c r="R34" i="260"/>
  <c r="P34" i="260"/>
  <c r="T34" i="260" s="1"/>
  <c r="O34" i="260"/>
  <c r="S34" i="260" s="1"/>
  <c r="I34" i="260"/>
  <c r="J34" i="260" s="1"/>
  <c r="K34" i="260" s="1"/>
  <c r="T33" i="260"/>
  <c r="R33" i="260"/>
  <c r="P33" i="260"/>
  <c r="O33" i="260"/>
  <c r="S33" i="260" s="1"/>
  <c r="I33" i="260"/>
  <c r="J33" i="260" s="1"/>
  <c r="K33" i="260" s="1"/>
  <c r="R32" i="260"/>
  <c r="P32" i="260"/>
  <c r="T32" i="260" s="1"/>
  <c r="O32" i="260"/>
  <c r="S32" i="260" s="1"/>
  <c r="I32" i="260"/>
  <c r="J32" i="260" s="1"/>
  <c r="K32" i="260" s="1"/>
  <c r="R31" i="260"/>
  <c r="P31" i="260"/>
  <c r="T31" i="260" s="1"/>
  <c r="O31" i="260"/>
  <c r="S31" i="260" s="1"/>
  <c r="J31" i="260"/>
  <c r="K31" i="260" s="1"/>
  <c r="I31" i="260"/>
  <c r="T30" i="260"/>
  <c r="R30" i="260"/>
  <c r="P30" i="260"/>
  <c r="O30" i="260"/>
  <c r="S30" i="260" s="1"/>
  <c r="I30" i="260"/>
  <c r="J30" i="260" s="1"/>
  <c r="K30" i="260" s="1"/>
  <c r="R29" i="260"/>
  <c r="P29" i="260"/>
  <c r="T29" i="260" s="1"/>
  <c r="O29" i="260"/>
  <c r="S29" i="260" s="1"/>
  <c r="I29" i="260"/>
  <c r="J29" i="260" s="1"/>
  <c r="K29" i="260" s="1"/>
  <c r="R28" i="260"/>
  <c r="P28" i="260"/>
  <c r="T28" i="260" s="1"/>
  <c r="O28" i="260"/>
  <c r="S28" i="260" s="1"/>
  <c r="I28" i="260"/>
  <c r="J28" i="260" s="1"/>
  <c r="K28" i="260" s="1"/>
  <c r="T27" i="260"/>
  <c r="R27" i="260"/>
  <c r="P27" i="260"/>
  <c r="O27" i="260"/>
  <c r="S27" i="260" s="1"/>
  <c r="I27" i="260"/>
  <c r="J27" i="260" s="1"/>
  <c r="K27" i="260" s="1"/>
  <c r="R26" i="260"/>
  <c r="P26" i="260"/>
  <c r="T26" i="260" s="1"/>
  <c r="O26" i="260"/>
  <c r="S26" i="260" s="1"/>
  <c r="I26" i="260"/>
  <c r="J26" i="260" s="1"/>
  <c r="K26" i="260" s="1"/>
  <c r="R25" i="260"/>
  <c r="P25" i="260"/>
  <c r="T25" i="260" s="1"/>
  <c r="O25" i="260"/>
  <c r="S25" i="260" s="1"/>
  <c r="S24" i="260"/>
  <c r="R24" i="260"/>
  <c r="P24" i="260"/>
  <c r="T24" i="260" s="1"/>
  <c r="O24" i="260"/>
  <c r="R23" i="260"/>
  <c r="P23" i="260"/>
  <c r="T23" i="260" s="1"/>
  <c r="O23" i="260"/>
  <c r="S23" i="260" s="1"/>
  <c r="T22" i="260"/>
  <c r="S22" i="260"/>
  <c r="R22" i="260"/>
  <c r="P22" i="260"/>
  <c r="O22" i="260"/>
  <c r="R21" i="260"/>
  <c r="P21" i="260"/>
  <c r="T21" i="260" s="1"/>
  <c r="O21" i="260"/>
  <c r="S21" i="260" s="1"/>
  <c r="S20" i="260"/>
  <c r="R20" i="260"/>
  <c r="P20" i="260"/>
  <c r="T20" i="260" s="1"/>
  <c r="O20" i="260"/>
  <c r="R19" i="260"/>
  <c r="P19" i="260"/>
  <c r="T19" i="260" s="1"/>
  <c r="O19" i="260"/>
  <c r="S19" i="260" s="1"/>
  <c r="J19" i="260"/>
  <c r="K19" i="260" s="1"/>
  <c r="I19" i="260"/>
  <c r="R18" i="260"/>
  <c r="P18" i="260"/>
  <c r="T18" i="260" s="1"/>
  <c r="O18" i="260"/>
  <c r="S18" i="260" s="1"/>
  <c r="I18" i="260"/>
  <c r="J18" i="260" s="1"/>
  <c r="K18" i="260" s="1"/>
  <c r="T17" i="260"/>
  <c r="R17" i="260"/>
  <c r="P17" i="260"/>
  <c r="O17" i="260"/>
  <c r="S17" i="260" s="1"/>
  <c r="I17" i="260"/>
  <c r="J17" i="260" s="1"/>
  <c r="K17" i="260" s="1"/>
  <c r="T16" i="260"/>
  <c r="S16" i="260"/>
  <c r="R16" i="260"/>
  <c r="P16" i="260"/>
  <c r="O16" i="260"/>
  <c r="I16" i="260"/>
  <c r="J16" i="260" s="1"/>
  <c r="K16" i="260" s="1"/>
  <c r="R15" i="260"/>
  <c r="P15" i="260"/>
  <c r="T15" i="260" s="1"/>
  <c r="O15" i="260"/>
  <c r="S15" i="260" s="1"/>
  <c r="I15" i="260"/>
  <c r="J15" i="260" s="1"/>
  <c r="K15" i="260" s="1"/>
  <c r="R14" i="260"/>
  <c r="P14" i="260"/>
  <c r="T14" i="260" s="1"/>
  <c r="O14" i="260"/>
  <c r="S14" i="260" s="1"/>
  <c r="I14" i="260"/>
  <c r="J14" i="260" s="1"/>
  <c r="K14" i="260" s="1"/>
  <c r="T13" i="260"/>
  <c r="R13" i="260"/>
  <c r="P13" i="260"/>
  <c r="O13" i="260"/>
  <c r="S13" i="260" s="1"/>
  <c r="I13" i="260"/>
  <c r="J13" i="260" s="1"/>
  <c r="K13" i="260" s="1"/>
  <c r="T12" i="260"/>
  <c r="S12" i="260"/>
  <c r="R12" i="260"/>
  <c r="P12" i="260"/>
  <c r="O12" i="260"/>
  <c r="J12" i="260"/>
  <c r="K12" i="260" s="1"/>
  <c r="I12" i="260"/>
  <c r="S11" i="260"/>
  <c r="R11" i="260"/>
  <c r="P11" i="260"/>
  <c r="T11" i="260" s="1"/>
  <c r="O11" i="260"/>
  <c r="J11" i="260"/>
  <c r="K11" i="260" s="1"/>
  <c r="I11" i="260"/>
  <c r="R10" i="260"/>
  <c r="P10" i="260"/>
  <c r="T10" i="260" s="1"/>
  <c r="O10" i="260"/>
  <c r="S10" i="260" s="1"/>
  <c r="I10" i="260"/>
  <c r="J10" i="260" s="1"/>
  <c r="K10" i="260" s="1"/>
  <c r="R9" i="260"/>
  <c r="P9" i="260"/>
  <c r="T9" i="260" s="1"/>
  <c r="O9" i="260"/>
  <c r="S9" i="260" s="1"/>
  <c r="S8" i="260"/>
  <c r="R8" i="260"/>
  <c r="P8" i="260"/>
  <c r="T8" i="260" s="1"/>
  <c r="O8" i="260"/>
  <c r="T5" i="260"/>
  <c r="S5" i="260"/>
  <c r="R5" i="260"/>
  <c r="R4" i="260"/>
  <c r="R3" i="260"/>
  <c r="N3" i="260"/>
  <c r="D10" i="184"/>
  <c r="E10" i="184"/>
  <c r="F10" i="184"/>
  <c r="M56" i="184" a="1"/>
  <c r="N56" i="184" a="1"/>
  <c r="K56" i="184" a="1"/>
  <c r="O56" i="184" a="1"/>
  <c r="P56" i="184" a="1"/>
  <c r="L56" i="184" a="1"/>
  <c r="N56" i="184" l="1"/>
  <c r="M56" i="184"/>
  <c r="P56" i="184"/>
  <c r="L56" i="184"/>
  <c r="O56" i="184"/>
  <c r="K56" i="184"/>
  <c r="J55" i="184"/>
  <c r="J10" i="230"/>
  <c r="N55" i="184" a="1"/>
  <c r="P55" i="184" a="1"/>
  <c r="M55" i="184" a="1"/>
  <c r="O55" i="184" a="1"/>
  <c r="L55" i="184" a="1"/>
  <c r="K55" i="184" a="1"/>
  <c r="P55" i="184" l="1"/>
  <c r="L55" i="184"/>
  <c r="K55" i="184"/>
  <c r="O55" i="184"/>
  <c r="N55" i="184"/>
  <c r="M55" i="184"/>
  <c r="J54" i="184"/>
  <c r="B59" i="230"/>
  <c r="AG58" i="230"/>
  <c r="AE58" i="230"/>
  <c r="AC58" i="230"/>
  <c r="AB58" i="230"/>
  <c r="AF58" i="230" s="1"/>
  <c r="AF57" i="230"/>
  <c r="AE57" i="230"/>
  <c r="AC57" i="230"/>
  <c r="AG57" i="230" s="1"/>
  <c r="AB57" i="230"/>
  <c r="AE56" i="230"/>
  <c r="AC56" i="230"/>
  <c r="AG56" i="230" s="1"/>
  <c r="AB56" i="230"/>
  <c r="AF56" i="230" s="1"/>
  <c r="AG55" i="230"/>
  <c r="AE55" i="230"/>
  <c r="AC55" i="230"/>
  <c r="AB55" i="230"/>
  <c r="AF55" i="230" s="1"/>
  <c r="AG54" i="230"/>
  <c r="AF54" i="230"/>
  <c r="AE54" i="230"/>
  <c r="AC54" i="230"/>
  <c r="AB54" i="230"/>
  <c r="AG53" i="230"/>
  <c r="AE53" i="230"/>
  <c r="AC53" i="230"/>
  <c r="AB53" i="230"/>
  <c r="AF53" i="230" s="1"/>
  <c r="AG52" i="230"/>
  <c r="AE52" i="230"/>
  <c r="AC52" i="230"/>
  <c r="AB52" i="230"/>
  <c r="AF52" i="230" s="1"/>
  <c r="AG51" i="230"/>
  <c r="AE51" i="230"/>
  <c r="AC51" i="230"/>
  <c r="AB51" i="230"/>
  <c r="AF51" i="230" s="1"/>
  <c r="I51" i="230"/>
  <c r="J51" i="230" s="1"/>
  <c r="K51" i="230" s="1"/>
  <c r="AF50" i="230"/>
  <c r="AE50" i="230"/>
  <c r="AC50" i="230"/>
  <c r="AG50" i="230" s="1"/>
  <c r="AB50" i="230"/>
  <c r="J50" i="230"/>
  <c r="K50" i="230" s="1"/>
  <c r="I50" i="230"/>
  <c r="AG49" i="230"/>
  <c r="AE49" i="230"/>
  <c r="AC49" i="230"/>
  <c r="AB49" i="230"/>
  <c r="AF49" i="230" s="1"/>
  <c r="I49" i="230"/>
  <c r="J49" i="230" s="1"/>
  <c r="K49" i="230" s="1"/>
  <c r="AF48" i="230"/>
  <c r="AE48" i="230"/>
  <c r="AC48" i="230"/>
  <c r="AG48" i="230" s="1"/>
  <c r="AB48" i="230"/>
  <c r="J48" i="230"/>
  <c r="K48" i="230" s="1"/>
  <c r="I48" i="230"/>
  <c r="AG47" i="230"/>
  <c r="AE47" i="230"/>
  <c r="AC47" i="230"/>
  <c r="AB47" i="230"/>
  <c r="AF47" i="230" s="1"/>
  <c r="I47" i="230"/>
  <c r="J47" i="230" s="1"/>
  <c r="K47" i="230" s="1"/>
  <c r="AF46" i="230"/>
  <c r="AE46" i="230"/>
  <c r="AC46" i="230"/>
  <c r="AG46" i="230" s="1"/>
  <c r="AB46" i="230"/>
  <c r="V46" i="230"/>
  <c r="U46" i="230"/>
  <c r="I46" i="230"/>
  <c r="J46" i="230" s="1"/>
  <c r="K46" i="230" s="1"/>
  <c r="AF45" i="230"/>
  <c r="AE45" i="230"/>
  <c r="AC45" i="230"/>
  <c r="AG45" i="230" s="1"/>
  <c r="AB45" i="230"/>
  <c r="I45" i="230"/>
  <c r="J45" i="230" s="1"/>
  <c r="K45" i="230" s="1"/>
  <c r="AF44" i="230"/>
  <c r="AE44" i="230"/>
  <c r="AC44" i="230"/>
  <c r="AG44" i="230" s="1"/>
  <c r="AB44" i="230"/>
  <c r="I44" i="230"/>
  <c r="J44" i="230" s="1"/>
  <c r="K44" i="230" s="1"/>
  <c r="AF43" i="230"/>
  <c r="AE43" i="230"/>
  <c r="AC43" i="230"/>
  <c r="AG43" i="230" s="1"/>
  <c r="AB43" i="230"/>
  <c r="I43" i="230"/>
  <c r="J43" i="230" s="1"/>
  <c r="K43" i="230" s="1"/>
  <c r="AF42" i="230"/>
  <c r="AE42" i="230"/>
  <c r="AC42" i="230"/>
  <c r="AG42" i="230" s="1"/>
  <c r="AB42" i="230"/>
  <c r="I42" i="230"/>
  <c r="J42" i="230" s="1"/>
  <c r="K42" i="230" s="1"/>
  <c r="AF41" i="230"/>
  <c r="AE41" i="230"/>
  <c r="AC41" i="230"/>
  <c r="AG41" i="230" s="1"/>
  <c r="AB41" i="230"/>
  <c r="AG40" i="230"/>
  <c r="AE40" i="230"/>
  <c r="AC40" i="230"/>
  <c r="AB40" i="230"/>
  <c r="AF40" i="230" s="1"/>
  <c r="AF39" i="230"/>
  <c r="AE39" i="230"/>
  <c r="AC39" i="230"/>
  <c r="AG39" i="230" s="1"/>
  <c r="AB39" i="230"/>
  <c r="AG38" i="230"/>
  <c r="AE38" i="230"/>
  <c r="AC38" i="230"/>
  <c r="AB38" i="230"/>
  <c r="AF38" i="230" s="1"/>
  <c r="AF37" i="230"/>
  <c r="AE37" i="230"/>
  <c r="AC37" i="230"/>
  <c r="AG37" i="230" s="1"/>
  <c r="AB37" i="230"/>
  <c r="AG36" i="230"/>
  <c r="AE36" i="230"/>
  <c r="AC36" i="230"/>
  <c r="AB36" i="230"/>
  <c r="AF36" i="230" s="1"/>
  <c r="AF35" i="230"/>
  <c r="AE35" i="230"/>
  <c r="AC35" i="230"/>
  <c r="AG35" i="230" s="1"/>
  <c r="AB35" i="230"/>
  <c r="I35" i="230"/>
  <c r="J35" i="230" s="1"/>
  <c r="K35" i="230" s="1"/>
  <c r="AF34" i="230"/>
  <c r="AE34" i="230"/>
  <c r="AC34" i="230"/>
  <c r="AG34" i="230" s="1"/>
  <c r="AB34" i="230"/>
  <c r="V34" i="230"/>
  <c r="V47" i="230" s="1"/>
  <c r="I34" i="230"/>
  <c r="J34" i="230" s="1"/>
  <c r="K34" i="230" s="1"/>
  <c r="AF33" i="230"/>
  <c r="AE33" i="230"/>
  <c r="AC33" i="230"/>
  <c r="AG33" i="230" s="1"/>
  <c r="AB33" i="230"/>
  <c r="V33" i="230"/>
  <c r="U33" i="230"/>
  <c r="T33" i="230"/>
  <c r="S33" i="230"/>
  <c r="Q33" i="230"/>
  <c r="T43" i="230" s="1"/>
  <c r="J33" i="230"/>
  <c r="K33" i="230" s="1"/>
  <c r="I33" i="230"/>
  <c r="AG32" i="230"/>
  <c r="AE32" i="230"/>
  <c r="AC32" i="230"/>
  <c r="AB32" i="230"/>
  <c r="AF32" i="230" s="1"/>
  <c r="J32" i="230"/>
  <c r="K32" i="230" s="1"/>
  <c r="I32" i="230"/>
  <c r="AG31" i="230"/>
  <c r="AE31" i="230"/>
  <c r="AC31" i="230"/>
  <c r="AB31" i="230"/>
  <c r="AF31" i="230" s="1"/>
  <c r="J31" i="230"/>
  <c r="K31" i="230" s="1"/>
  <c r="I31" i="230"/>
  <c r="AG30" i="230"/>
  <c r="AE30" i="230"/>
  <c r="AC30" i="230"/>
  <c r="AB30" i="230"/>
  <c r="AF30" i="230" s="1"/>
  <c r="W30" i="230"/>
  <c r="V30" i="230"/>
  <c r="V43" i="230" s="1"/>
  <c r="V56" i="230" s="1"/>
  <c r="U30" i="230"/>
  <c r="U43" i="230" s="1"/>
  <c r="T30" i="230"/>
  <c r="S30" i="230"/>
  <c r="S43" i="230" s="1"/>
  <c r="I30" i="230"/>
  <c r="J30" i="230" s="1"/>
  <c r="K30" i="230" s="1"/>
  <c r="AF29" i="230"/>
  <c r="AE29" i="230"/>
  <c r="AC29" i="230"/>
  <c r="AG29" i="230" s="1"/>
  <c r="AB29" i="230"/>
  <c r="W29" i="230"/>
  <c r="V29" i="230"/>
  <c r="U29" i="230"/>
  <c r="U42" i="230" s="1"/>
  <c r="T29" i="230"/>
  <c r="T42" i="230" s="1"/>
  <c r="S29" i="230"/>
  <c r="S42" i="230" s="1"/>
  <c r="J29" i="230"/>
  <c r="K29" i="230" s="1"/>
  <c r="I29" i="230"/>
  <c r="AG28" i="230"/>
  <c r="AE28" i="230"/>
  <c r="AC28" i="230"/>
  <c r="AB28" i="230"/>
  <c r="AF28" i="230" s="1"/>
  <c r="W28" i="230"/>
  <c r="V28" i="230"/>
  <c r="V41" i="230" s="1"/>
  <c r="V54" i="230" s="1"/>
  <c r="U28" i="230"/>
  <c r="U41" i="230" s="1"/>
  <c r="T28" i="230"/>
  <c r="S28" i="230"/>
  <c r="S41" i="230" s="1"/>
  <c r="I28" i="230"/>
  <c r="J28" i="230" s="1"/>
  <c r="K28" i="230" s="1"/>
  <c r="AF27" i="230"/>
  <c r="AE27" i="230"/>
  <c r="AC27" i="230"/>
  <c r="AG27" i="230" s="1"/>
  <c r="AB27" i="230"/>
  <c r="W27" i="230"/>
  <c r="V27" i="230"/>
  <c r="V40" i="230" s="1"/>
  <c r="V53" i="230" s="1"/>
  <c r="U27" i="230"/>
  <c r="T27" i="230"/>
  <c r="T40" i="230" s="1"/>
  <c r="S27" i="230"/>
  <c r="S40" i="230" s="1"/>
  <c r="J27" i="230"/>
  <c r="K27" i="230" s="1"/>
  <c r="I27" i="230"/>
  <c r="AG26" i="230"/>
  <c r="AE26" i="230"/>
  <c r="AC26" i="230"/>
  <c r="AB26" i="230"/>
  <c r="AF26" i="230" s="1"/>
  <c r="W26" i="230"/>
  <c r="V26" i="230"/>
  <c r="U26" i="230"/>
  <c r="U39" i="230" s="1"/>
  <c r="T26" i="230"/>
  <c r="T39" i="230" s="1"/>
  <c r="S26" i="230"/>
  <c r="S39" i="230" s="1"/>
  <c r="I26" i="230"/>
  <c r="J26" i="230" s="1"/>
  <c r="K26" i="230" s="1"/>
  <c r="AF25" i="230"/>
  <c r="AE25" i="230"/>
  <c r="AC25" i="230"/>
  <c r="AG25" i="230" s="1"/>
  <c r="AB25" i="230"/>
  <c r="W25" i="230"/>
  <c r="V25" i="230"/>
  <c r="V38" i="230" s="1"/>
  <c r="V51" i="230" s="1"/>
  <c r="U25" i="230"/>
  <c r="U38" i="230" s="1"/>
  <c r="T25" i="230"/>
  <c r="T38" i="230" s="1"/>
  <c r="S25" i="230"/>
  <c r="S38" i="230" s="1"/>
  <c r="AF24" i="230"/>
  <c r="AE24" i="230"/>
  <c r="AC24" i="230"/>
  <c r="AG24" i="230" s="1"/>
  <c r="AB24" i="230"/>
  <c r="W24" i="230"/>
  <c r="V24" i="230"/>
  <c r="V37" i="230" s="1"/>
  <c r="V50" i="230" s="1"/>
  <c r="U24" i="230"/>
  <c r="U37" i="230" s="1"/>
  <c r="T24" i="230"/>
  <c r="T37" i="230" s="1"/>
  <c r="S24" i="230"/>
  <c r="S37" i="230" s="1"/>
  <c r="AF23" i="230"/>
  <c r="AE23" i="230"/>
  <c r="AC23" i="230"/>
  <c r="AG23" i="230" s="1"/>
  <c r="AB23" i="230"/>
  <c r="W23" i="230"/>
  <c r="V23" i="230"/>
  <c r="V36" i="230" s="1"/>
  <c r="V49" i="230" s="1"/>
  <c r="U23" i="230"/>
  <c r="U36" i="230" s="1"/>
  <c r="T23" i="230"/>
  <c r="T36" i="230" s="1"/>
  <c r="S23" i="230"/>
  <c r="S36" i="230" s="1"/>
  <c r="AF22" i="230"/>
  <c r="AE22" i="230"/>
  <c r="AC22" i="230"/>
  <c r="AG22" i="230" s="1"/>
  <c r="AB22" i="230"/>
  <c r="W22" i="230"/>
  <c r="V22" i="230"/>
  <c r="V35" i="230" s="1"/>
  <c r="V48" i="230" s="1"/>
  <c r="U22" i="230"/>
  <c r="U35" i="230" s="1"/>
  <c r="T22" i="230"/>
  <c r="T35" i="230" s="1"/>
  <c r="S22" i="230"/>
  <c r="S35" i="230" s="1"/>
  <c r="AF21" i="230"/>
  <c r="AE21" i="230"/>
  <c r="AC21" i="230"/>
  <c r="AG21" i="230" s="1"/>
  <c r="AB21" i="230"/>
  <c r="W21" i="230"/>
  <c r="V21" i="230"/>
  <c r="U21" i="230"/>
  <c r="U34" i="230" s="1"/>
  <c r="T21" i="230"/>
  <c r="S21" i="230"/>
  <c r="S34" i="230" s="1"/>
  <c r="AF20" i="230"/>
  <c r="AE20" i="230"/>
  <c r="AC20" i="230"/>
  <c r="AG20" i="230" s="1"/>
  <c r="AB20" i="230"/>
  <c r="W20" i="230"/>
  <c r="V20" i="230"/>
  <c r="U20" i="230"/>
  <c r="T20" i="230"/>
  <c r="S20" i="230"/>
  <c r="AF19" i="230"/>
  <c r="AE19" i="230"/>
  <c r="AC19" i="230"/>
  <c r="AG19" i="230" s="1"/>
  <c r="AB19" i="230"/>
  <c r="I19" i="230"/>
  <c r="J19" i="230" s="1"/>
  <c r="K19" i="230" s="1"/>
  <c r="AF18" i="230"/>
  <c r="AE18" i="230"/>
  <c r="AC18" i="230"/>
  <c r="AG18" i="230" s="1"/>
  <c r="AB18" i="230"/>
  <c r="I18" i="230"/>
  <c r="J18" i="230" s="1"/>
  <c r="K18" i="230" s="1"/>
  <c r="AF17" i="230"/>
  <c r="AE17" i="230"/>
  <c r="AC17" i="230"/>
  <c r="AG17" i="230" s="1"/>
  <c r="AB17" i="230"/>
  <c r="I17" i="230"/>
  <c r="J17" i="230" s="1"/>
  <c r="K17" i="230" s="1"/>
  <c r="AF16" i="230"/>
  <c r="AE16" i="230"/>
  <c r="AC16" i="230"/>
  <c r="AG16" i="230" s="1"/>
  <c r="AB16" i="230"/>
  <c r="I16" i="230"/>
  <c r="J16" i="230" s="1"/>
  <c r="K16" i="230" s="1"/>
  <c r="AF15" i="230"/>
  <c r="AE15" i="230"/>
  <c r="AC15" i="230"/>
  <c r="AG15" i="230" s="1"/>
  <c r="AB15" i="230"/>
  <c r="I15" i="230"/>
  <c r="J15" i="230" s="1"/>
  <c r="K15" i="230" s="1"/>
  <c r="AF14" i="230"/>
  <c r="AE14" i="230"/>
  <c r="AC14" i="230"/>
  <c r="AG14" i="230" s="1"/>
  <c r="AB14" i="230"/>
  <c r="I14" i="230"/>
  <c r="J14" i="230" s="1"/>
  <c r="K14" i="230" s="1"/>
  <c r="AF13" i="230"/>
  <c r="AE13" i="230"/>
  <c r="AC13" i="230"/>
  <c r="AG13" i="230" s="1"/>
  <c r="AB13" i="230"/>
  <c r="I13" i="230"/>
  <c r="J13" i="230" s="1"/>
  <c r="K13" i="230" s="1"/>
  <c r="AF12" i="230"/>
  <c r="AE12" i="230"/>
  <c r="AC12" i="230"/>
  <c r="AG12" i="230" s="1"/>
  <c r="AB12" i="230"/>
  <c r="I12" i="230"/>
  <c r="J12" i="230" s="1"/>
  <c r="K12" i="230" s="1"/>
  <c r="AF11" i="230"/>
  <c r="AE11" i="230"/>
  <c r="AC11" i="230"/>
  <c r="AG11" i="230" s="1"/>
  <c r="AB11" i="230"/>
  <c r="I11" i="230"/>
  <c r="J11" i="230" s="1"/>
  <c r="K11" i="230" s="1"/>
  <c r="AF10" i="230"/>
  <c r="AE10" i="230"/>
  <c r="AC10" i="230"/>
  <c r="AG10" i="230" s="1"/>
  <c r="AB10" i="230"/>
  <c r="I10" i="230"/>
  <c r="K10" i="230" s="1"/>
  <c r="AF9" i="230"/>
  <c r="AE9" i="230"/>
  <c r="AC9" i="230"/>
  <c r="AG9" i="230" s="1"/>
  <c r="AB9" i="230"/>
  <c r="AG8" i="230"/>
  <c r="AE8" i="230"/>
  <c r="AC8" i="230"/>
  <c r="AB8" i="230"/>
  <c r="AF8" i="230" s="1"/>
  <c r="AG5" i="230"/>
  <c r="AF5" i="230"/>
  <c r="AE5" i="230"/>
  <c r="AE4" i="230"/>
  <c r="AE3" i="230"/>
  <c r="M54" i="184" a="1"/>
  <c r="P54" i="184" a="1"/>
  <c r="L54" i="184" a="1"/>
  <c r="K54" i="184" a="1"/>
  <c r="O54" i="184" a="1"/>
  <c r="N54" i="184" a="1"/>
  <c r="N54" i="184" l="1"/>
  <c r="M54" i="184"/>
  <c r="P54" i="184"/>
  <c r="L54" i="184"/>
  <c r="O54" i="184"/>
  <c r="K54" i="184"/>
  <c r="J53" i="184"/>
  <c r="V39" i="230"/>
  <c r="V52" i="230" s="1"/>
  <c r="T41" i="230"/>
  <c r="U40" i="230"/>
  <c r="T34" i="230"/>
  <c r="V42" i="230"/>
  <c r="V55" i="230" s="1"/>
  <c r="E42" i="184" a="1"/>
  <c r="E12" i="184" a="1"/>
  <c r="E13" i="184" a="1"/>
  <c r="F16" i="184" a="1"/>
  <c r="E56" i="184" a="1"/>
  <c r="F28" i="184" a="1"/>
  <c r="N53" i="184" a="1"/>
  <c r="E11" i="184" a="1"/>
  <c r="E55" i="184" a="1"/>
  <c r="E38" i="184" a="1"/>
  <c r="E40" i="184" a="1"/>
  <c r="F30" i="184" a="1"/>
  <c r="E31" i="184" a="1"/>
  <c r="F20" i="184" a="1"/>
  <c r="F18" i="184" a="1"/>
  <c r="E16" i="184" a="1"/>
  <c r="L53" i="184" a="1"/>
  <c r="P53" i="184" a="1"/>
  <c r="E37" i="184" a="1"/>
  <c r="K53" i="184" a="1"/>
  <c r="F52" i="184" a="1"/>
  <c r="F23" i="184" a="1"/>
  <c r="F12" i="184" a="1"/>
  <c r="E54" i="184" a="1"/>
  <c r="E28" i="184" a="1"/>
  <c r="F60" i="184" a="1"/>
  <c r="E43" i="184" a="1"/>
  <c r="F40" i="184" a="1"/>
  <c r="F11" i="184" a="1"/>
  <c r="F51" i="184" a="1"/>
  <c r="M53" i="184" a="1"/>
  <c r="E60" i="184" a="1"/>
  <c r="F58" i="184" a="1"/>
  <c r="E32" i="184" a="1"/>
  <c r="E49" i="184" a="1"/>
  <c r="F55" i="184" a="1"/>
  <c r="E52" i="184" a="1"/>
  <c r="E25" i="184" a="1"/>
  <c r="E48" i="184" a="1"/>
  <c r="F33" i="184" a="1"/>
  <c r="F13" i="184" a="1"/>
  <c r="F50" i="184" a="1"/>
  <c r="E24" i="184" a="1"/>
  <c r="E29" i="184" a="1"/>
  <c r="F53" i="184" a="1"/>
  <c r="E36" i="184" a="1"/>
  <c r="F47" i="184" a="1"/>
  <c r="E41" i="184" a="1"/>
  <c r="E45" i="184" a="1"/>
  <c r="F43" i="184" a="1"/>
  <c r="F36" i="184" a="1"/>
  <c r="F54" i="184" a="1"/>
  <c r="E33" i="184" a="1"/>
  <c r="F37" i="184" a="1"/>
  <c r="E35" i="184" a="1"/>
  <c r="E21" i="184" a="1"/>
  <c r="E23" i="184" a="1"/>
  <c r="E50" i="184" a="1"/>
  <c r="E39" i="184" a="1"/>
  <c r="F56" i="184" a="1"/>
  <c r="O53" i="184" a="1"/>
  <c r="E20" i="184" a="1"/>
  <c r="E44" i="184" a="1"/>
  <c r="F14" i="184" a="1"/>
  <c r="F46" i="184" a="1"/>
  <c r="F17" i="184" a="1"/>
  <c r="F45" i="184" a="1"/>
  <c r="F34" i="184" a="1"/>
  <c r="F35" i="184" a="1"/>
  <c r="F26" i="184" a="1"/>
  <c r="E18" i="184" a="1"/>
  <c r="E34" i="184" a="1"/>
  <c r="E51" i="184" a="1"/>
  <c r="F32" i="184" a="1"/>
  <c r="E17" i="184" a="1"/>
  <c r="E46" i="184" a="1"/>
  <c r="E47" i="184" a="1"/>
  <c r="E59" i="184" a="1"/>
  <c r="E57" i="184" a="1"/>
  <c r="E22" i="184" a="1"/>
  <c r="E58" i="184" a="1"/>
  <c r="E15" i="184" a="1"/>
  <c r="F27" i="184" a="1"/>
  <c r="E19" i="184" a="1"/>
  <c r="F44" i="184" a="1"/>
  <c r="F15" i="184" a="1"/>
  <c r="E30" i="184" a="1"/>
  <c r="F59" i="184" a="1"/>
  <c r="E27" i="184" a="1"/>
  <c r="E26" i="184" a="1"/>
  <c r="F19" i="184" a="1"/>
  <c r="F38" i="184" a="1"/>
  <c r="F31" i="184" a="1"/>
  <c r="F29" i="184" a="1"/>
  <c r="F49" i="184" a="1"/>
  <c r="F24" i="184" a="1"/>
  <c r="F39" i="184" a="1"/>
  <c r="F25" i="184" a="1"/>
  <c r="F57" i="184" a="1"/>
  <c r="F42" i="184" a="1"/>
  <c r="F21" i="184" a="1"/>
  <c r="F41" i="184" a="1"/>
  <c r="E14" i="184" a="1"/>
  <c r="E53" i="184" a="1"/>
  <c r="F48" i="184" a="1"/>
  <c r="F22" i="184" a="1"/>
  <c r="P53" i="184" l="1"/>
  <c r="L53" i="184"/>
  <c r="O53" i="184"/>
  <c r="K53" i="184"/>
  <c r="N53" i="184"/>
  <c r="M53" i="184"/>
  <c r="J52" i="184"/>
  <c r="E46" i="184"/>
  <c r="E51" i="184"/>
  <c r="E47" i="184"/>
  <c r="E27" i="184"/>
  <c r="E43" i="184"/>
  <c r="E50" i="184"/>
  <c r="E44" i="184"/>
  <c r="E17" i="184"/>
  <c r="E55" i="184"/>
  <c r="E25" i="184"/>
  <c r="E12" i="184"/>
  <c r="E19" i="184"/>
  <c r="E53" i="184"/>
  <c r="E36" i="184"/>
  <c r="E20" i="184"/>
  <c r="E23" i="184"/>
  <c r="E32" i="184"/>
  <c r="E21" i="184"/>
  <c r="E56" i="184"/>
  <c r="E49" i="184"/>
  <c r="E58" i="184"/>
  <c r="E13" i="184"/>
  <c r="E18" i="184"/>
  <c r="E29" i="184"/>
  <c r="E22" i="184"/>
  <c r="E30" i="184"/>
  <c r="E15" i="184"/>
  <c r="E16" i="184"/>
  <c r="E31" i="184"/>
  <c r="E34" i="184"/>
  <c r="E37" i="184"/>
  <c r="E33" i="184"/>
  <c r="E11" i="184"/>
  <c r="E24" i="184"/>
  <c r="E57" i="184"/>
  <c r="E35" i="184"/>
  <c r="E60" i="184"/>
  <c r="E39" i="184"/>
  <c r="E28" i="184"/>
  <c r="E48" i="184"/>
  <c r="E59" i="184"/>
  <c r="E41" i="184"/>
  <c r="E45" i="184"/>
  <c r="E52" i="184"/>
  <c r="E54" i="184"/>
  <c r="E14" i="184"/>
  <c r="E38" i="184"/>
  <c r="E26" i="184"/>
  <c r="E42" i="184"/>
  <c r="E40" i="184"/>
  <c r="F11" i="184"/>
  <c r="F12" i="184"/>
  <c r="F13" i="184"/>
  <c r="F14" i="184"/>
  <c r="F15" i="184"/>
  <c r="F16" i="184"/>
  <c r="F17" i="184"/>
  <c r="F18" i="184"/>
  <c r="F19" i="184"/>
  <c r="F20" i="184"/>
  <c r="F21" i="184"/>
  <c r="F22" i="184"/>
  <c r="F23" i="184"/>
  <c r="F24" i="184"/>
  <c r="F25" i="184"/>
  <c r="F26" i="184"/>
  <c r="F27" i="184"/>
  <c r="F28" i="184"/>
  <c r="F29" i="184"/>
  <c r="F30" i="184"/>
  <c r="F31" i="184"/>
  <c r="F32" i="184"/>
  <c r="F33" i="184"/>
  <c r="F34" i="184"/>
  <c r="F35" i="184"/>
  <c r="F36" i="184"/>
  <c r="F37" i="184"/>
  <c r="F38" i="184"/>
  <c r="F39" i="184"/>
  <c r="F40" i="184"/>
  <c r="F41" i="184"/>
  <c r="F42" i="184"/>
  <c r="F43" i="184"/>
  <c r="F44" i="184"/>
  <c r="F45" i="184"/>
  <c r="F46" i="184"/>
  <c r="F47" i="184"/>
  <c r="F48" i="184"/>
  <c r="F49" i="184"/>
  <c r="F50" i="184"/>
  <c r="F51" i="184"/>
  <c r="F52" i="184"/>
  <c r="F53" i="184"/>
  <c r="F54" i="184"/>
  <c r="F55" i="184"/>
  <c r="F56" i="184"/>
  <c r="F57" i="184"/>
  <c r="F58" i="184"/>
  <c r="F59" i="184"/>
  <c r="F60" i="184"/>
  <c r="B59" i="214"/>
  <c r="AE58" i="214"/>
  <c r="AC58" i="214"/>
  <c r="AG58" i="214" s="1"/>
  <c r="AB58" i="214"/>
  <c r="AF58" i="214" s="1"/>
  <c r="AE57" i="214"/>
  <c r="AC57" i="214"/>
  <c r="AG57" i="214" s="1"/>
  <c r="AB57" i="214"/>
  <c r="AF57" i="214" s="1"/>
  <c r="AG56" i="214"/>
  <c r="AF56" i="214"/>
  <c r="AE56" i="214"/>
  <c r="AC56" i="214"/>
  <c r="AB56" i="214"/>
  <c r="AE55" i="214"/>
  <c r="AC55" i="214"/>
  <c r="AG55" i="214" s="1"/>
  <c r="AB55" i="214"/>
  <c r="AF55" i="214" s="1"/>
  <c r="AE54" i="214"/>
  <c r="AC54" i="214"/>
  <c r="AG54" i="214" s="1"/>
  <c r="AB54" i="214"/>
  <c r="AF54" i="214" s="1"/>
  <c r="AE53" i="214"/>
  <c r="AC53" i="214"/>
  <c r="AG53" i="214" s="1"/>
  <c r="AB53" i="214"/>
  <c r="AF53" i="214" s="1"/>
  <c r="AF52" i="214"/>
  <c r="AE52" i="214"/>
  <c r="AC52" i="214"/>
  <c r="AG52" i="214" s="1"/>
  <c r="AB52" i="214"/>
  <c r="AE51" i="214"/>
  <c r="AC51" i="214"/>
  <c r="AG51" i="214" s="1"/>
  <c r="AB51" i="214"/>
  <c r="AF51" i="214" s="1"/>
  <c r="I51" i="214"/>
  <c r="J51" i="214" s="1"/>
  <c r="K51" i="214" s="1"/>
  <c r="AF50" i="214"/>
  <c r="AE50" i="214"/>
  <c r="AC50" i="214"/>
  <c r="AG50" i="214" s="1"/>
  <c r="AB50" i="214"/>
  <c r="I50" i="214"/>
  <c r="J50" i="214" s="1"/>
  <c r="K50" i="214" s="1"/>
  <c r="AG49" i="214"/>
  <c r="AE49" i="214"/>
  <c r="AC49" i="214"/>
  <c r="AB49" i="214"/>
  <c r="AF49" i="214" s="1"/>
  <c r="I49" i="214"/>
  <c r="J49" i="214" s="1"/>
  <c r="K49" i="214" s="1"/>
  <c r="AE48" i="214"/>
  <c r="AC48" i="214"/>
  <c r="AG48" i="214" s="1"/>
  <c r="AB48" i="214"/>
  <c r="AF48" i="214" s="1"/>
  <c r="I48" i="214"/>
  <c r="J48" i="214" s="1"/>
  <c r="K48" i="214" s="1"/>
  <c r="AG47" i="214"/>
  <c r="AE47" i="214"/>
  <c r="AC47" i="214"/>
  <c r="AB47" i="214"/>
  <c r="AF47" i="214" s="1"/>
  <c r="I47" i="214"/>
  <c r="J47" i="214" s="1"/>
  <c r="K47" i="214" s="1"/>
  <c r="AE46" i="214"/>
  <c r="AC46" i="214"/>
  <c r="AG46" i="214" s="1"/>
  <c r="AB46" i="214"/>
  <c r="AF46" i="214" s="1"/>
  <c r="V46" i="214"/>
  <c r="U46" i="214"/>
  <c r="I46" i="214"/>
  <c r="J46" i="214" s="1"/>
  <c r="K46" i="214" s="1"/>
  <c r="AE45" i="214"/>
  <c r="AC45" i="214"/>
  <c r="AG45" i="214" s="1"/>
  <c r="AB45" i="214"/>
  <c r="AF45" i="214" s="1"/>
  <c r="I45" i="214"/>
  <c r="J45" i="214" s="1"/>
  <c r="K45" i="214" s="1"/>
  <c r="AE44" i="214"/>
  <c r="AC44" i="214"/>
  <c r="AG44" i="214" s="1"/>
  <c r="AB44" i="214"/>
  <c r="AF44" i="214" s="1"/>
  <c r="I44" i="214"/>
  <c r="J44" i="214" s="1"/>
  <c r="K44" i="214" s="1"/>
  <c r="AE43" i="214"/>
  <c r="AC43" i="214"/>
  <c r="AG43" i="214" s="1"/>
  <c r="AB43" i="214"/>
  <c r="AF43" i="214" s="1"/>
  <c r="I43" i="214"/>
  <c r="J43" i="214" s="1"/>
  <c r="K43" i="214" s="1"/>
  <c r="AG42" i="214"/>
  <c r="AE42" i="214"/>
  <c r="AC42" i="214"/>
  <c r="AB42" i="214"/>
  <c r="AF42" i="214" s="1"/>
  <c r="I42" i="214"/>
  <c r="J42" i="214" s="1"/>
  <c r="K42" i="214" s="1"/>
  <c r="AE41" i="214"/>
  <c r="AC41" i="214"/>
  <c r="AG41" i="214" s="1"/>
  <c r="AB41" i="214"/>
  <c r="AF41" i="214" s="1"/>
  <c r="AE40" i="214"/>
  <c r="AC40" i="214"/>
  <c r="AG40" i="214" s="1"/>
  <c r="AB40" i="214"/>
  <c r="AF40" i="214" s="1"/>
  <c r="AF39" i="214"/>
  <c r="AE39" i="214"/>
  <c r="AC39" i="214"/>
  <c r="AG39" i="214" s="1"/>
  <c r="AB39" i="214"/>
  <c r="AG38" i="214"/>
  <c r="AE38" i="214"/>
  <c r="AC38" i="214"/>
  <c r="AB38" i="214"/>
  <c r="AF38" i="214" s="1"/>
  <c r="AF37" i="214"/>
  <c r="AE37" i="214"/>
  <c r="AC37" i="214"/>
  <c r="AG37" i="214" s="1"/>
  <c r="AB37" i="214"/>
  <c r="AE36" i="214"/>
  <c r="AC36" i="214"/>
  <c r="AG36" i="214" s="1"/>
  <c r="AB36" i="214"/>
  <c r="AF36" i="214" s="1"/>
  <c r="AE35" i="214"/>
  <c r="AC35" i="214"/>
  <c r="AG35" i="214" s="1"/>
  <c r="AB35" i="214"/>
  <c r="AF35" i="214" s="1"/>
  <c r="I35" i="214"/>
  <c r="J35" i="214" s="1"/>
  <c r="K35" i="214" s="1"/>
  <c r="AE34" i="214"/>
  <c r="AC34" i="214"/>
  <c r="AG34" i="214" s="1"/>
  <c r="AB34" i="214"/>
  <c r="AF34" i="214" s="1"/>
  <c r="J34" i="214"/>
  <c r="K34" i="214" s="1"/>
  <c r="I34" i="214"/>
  <c r="AE33" i="214"/>
  <c r="AC33" i="214"/>
  <c r="AG33" i="214" s="1"/>
  <c r="AB33" i="214"/>
  <c r="AF33" i="214" s="1"/>
  <c r="V33" i="214"/>
  <c r="U33" i="214"/>
  <c r="T33" i="214"/>
  <c r="S33" i="214"/>
  <c r="Q33" i="214"/>
  <c r="I33" i="214"/>
  <c r="J33" i="214" s="1"/>
  <c r="K33" i="214" s="1"/>
  <c r="AF32" i="214"/>
  <c r="AE32" i="214"/>
  <c r="AC32" i="214"/>
  <c r="AG32" i="214" s="1"/>
  <c r="AB32" i="214"/>
  <c r="J32" i="214"/>
  <c r="K32" i="214" s="1"/>
  <c r="I32" i="214"/>
  <c r="AG31" i="214"/>
  <c r="AE31" i="214"/>
  <c r="AC31" i="214"/>
  <c r="AB31" i="214"/>
  <c r="AF31" i="214" s="1"/>
  <c r="I31" i="214"/>
  <c r="J31" i="214" s="1"/>
  <c r="K31" i="214" s="1"/>
  <c r="AE30" i="214"/>
  <c r="AC30" i="214"/>
  <c r="AG30" i="214" s="1"/>
  <c r="AB30" i="214"/>
  <c r="AF30" i="214" s="1"/>
  <c r="W30" i="214"/>
  <c r="V30" i="214"/>
  <c r="U30" i="214"/>
  <c r="U43" i="214" s="1"/>
  <c r="T30" i="214"/>
  <c r="T43" i="214" s="1"/>
  <c r="S30" i="214"/>
  <c r="S43" i="214" s="1"/>
  <c r="I30" i="214"/>
  <c r="J30" i="214" s="1"/>
  <c r="K30" i="214" s="1"/>
  <c r="AE29" i="214"/>
  <c r="AC29" i="214"/>
  <c r="AG29" i="214" s="1"/>
  <c r="AB29" i="214"/>
  <c r="AF29" i="214" s="1"/>
  <c r="W29" i="214"/>
  <c r="V29" i="214"/>
  <c r="U29" i="214"/>
  <c r="U42" i="214" s="1"/>
  <c r="T29" i="214"/>
  <c r="S29" i="214"/>
  <c r="I29" i="214"/>
  <c r="J29" i="214" s="1"/>
  <c r="K29" i="214" s="1"/>
  <c r="AE28" i="214"/>
  <c r="AC28" i="214"/>
  <c r="AG28" i="214" s="1"/>
  <c r="AB28" i="214"/>
  <c r="AF28" i="214" s="1"/>
  <c r="W28" i="214"/>
  <c r="V28" i="214"/>
  <c r="V41" i="214" s="1"/>
  <c r="V54" i="214" s="1"/>
  <c r="U28" i="214"/>
  <c r="T28" i="214"/>
  <c r="S28" i="214"/>
  <c r="S41" i="214" s="1"/>
  <c r="I28" i="214"/>
  <c r="J28" i="214" s="1"/>
  <c r="K28" i="214" s="1"/>
  <c r="AF27" i="214"/>
  <c r="AE27" i="214"/>
  <c r="AC27" i="214"/>
  <c r="AG27" i="214" s="1"/>
  <c r="AB27" i="214"/>
  <c r="W27" i="214"/>
  <c r="V27" i="214"/>
  <c r="V40" i="214" s="1"/>
  <c r="V53" i="214" s="1"/>
  <c r="U27" i="214"/>
  <c r="U40" i="214" s="1"/>
  <c r="T27" i="214"/>
  <c r="T40" i="214" s="1"/>
  <c r="S27" i="214"/>
  <c r="K27" i="214"/>
  <c r="J27" i="214"/>
  <c r="I27" i="214"/>
  <c r="AE26" i="214"/>
  <c r="AC26" i="214"/>
  <c r="AG26" i="214" s="1"/>
  <c r="AB26" i="214"/>
  <c r="AF26" i="214" s="1"/>
  <c r="W26" i="214"/>
  <c r="V26" i="214"/>
  <c r="U26" i="214"/>
  <c r="U39" i="214" s="1"/>
  <c r="T26" i="214"/>
  <c r="T39" i="214" s="1"/>
  <c r="S26" i="214"/>
  <c r="I26" i="214"/>
  <c r="J26" i="214" s="1"/>
  <c r="K26" i="214" s="1"/>
  <c r="AF25" i="214"/>
  <c r="AE25" i="214"/>
  <c r="AC25" i="214"/>
  <c r="AG25" i="214" s="1"/>
  <c r="AB25" i="214"/>
  <c r="W25" i="214"/>
  <c r="V25" i="214"/>
  <c r="V38" i="214" s="1"/>
  <c r="V51" i="214" s="1"/>
  <c r="U25" i="214"/>
  <c r="T25" i="214"/>
  <c r="T38" i="214" s="1"/>
  <c r="S25" i="214"/>
  <c r="S38" i="214" s="1"/>
  <c r="AE24" i="214"/>
  <c r="AC24" i="214"/>
  <c r="AG24" i="214" s="1"/>
  <c r="AB24" i="214"/>
  <c r="AF24" i="214" s="1"/>
  <c r="W24" i="214"/>
  <c r="V24" i="214"/>
  <c r="V37" i="214" s="1"/>
  <c r="V50" i="214" s="1"/>
  <c r="U24" i="214"/>
  <c r="T24" i="214"/>
  <c r="T37" i="214" s="1"/>
  <c r="S24" i="214"/>
  <c r="S37" i="214" s="1"/>
  <c r="AE23" i="214"/>
  <c r="AC23" i="214"/>
  <c r="AG23" i="214" s="1"/>
  <c r="AB23" i="214"/>
  <c r="AF23" i="214" s="1"/>
  <c r="W23" i="214"/>
  <c r="V23" i="214"/>
  <c r="U23" i="214"/>
  <c r="T23" i="214"/>
  <c r="T36" i="214" s="1"/>
  <c r="S23" i="214"/>
  <c r="S36" i="214" s="1"/>
  <c r="AF22" i="214"/>
  <c r="AE22" i="214"/>
  <c r="AC22" i="214"/>
  <c r="AG22" i="214" s="1"/>
  <c r="AB22" i="214"/>
  <c r="W22" i="214"/>
  <c r="V22" i="214"/>
  <c r="U22" i="214"/>
  <c r="U35" i="214" s="1"/>
  <c r="T22" i="214"/>
  <c r="T35" i="214" s="1"/>
  <c r="S22" i="214"/>
  <c r="S35" i="214" s="1"/>
  <c r="AG21" i="214"/>
  <c r="AE21" i="214"/>
  <c r="AC21" i="214"/>
  <c r="AB21" i="214"/>
  <c r="AF21" i="214" s="1"/>
  <c r="W21" i="214"/>
  <c r="V21" i="214"/>
  <c r="V34" i="214" s="1"/>
  <c r="V47" i="214" s="1"/>
  <c r="U21" i="214"/>
  <c r="U34" i="214" s="1"/>
  <c r="T21" i="214"/>
  <c r="S21" i="214"/>
  <c r="S34" i="214" s="1"/>
  <c r="AE20" i="214"/>
  <c r="AC20" i="214"/>
  <c r="AG20" i="214" s="1"/>
  <c r="AB20" i="214"/>
  <c r="AF20" i="214" s="1"/>
  <c r="W20" i="214"/>
  <c r="V20" i="214"/>
  <c r="U20" i="214"/>
  <c r="T20" i="214"/>
  <c r="S20" i="214"/>
  <c r="AE19" i="214"/>
  <c r="AC19" i="214"/>
  <c r="AG19" i="214" s="1"/>
  <c r="AB19" i="214"/>
  <c r="AF19" i="214" s="1"/>
  <c r="I19" i="214"/>
  <c r="J19" i="214" s="1"/>
  <c r="K19" i="214" s="1"/>
  <c r="AE18" i="214"/>
  <c r="AC18" i="214"/>
  <c r="AG18" i="214" s="1"/>
  <c r="AB18" i="214"/>
  <c r="AF18" i="214" s="1"/>
  <c r="I18" i="214"/>
  <c r="J18" i="214" s="1"/>
  <c r="K18" i="214" s="1"/>
  <c r="AE17" i="214"/>
  <c r="AC17" i="214"/>
  <c r="AG17" i="214" s="1"/>
  <c r="AB17" i="214"/>
  <c r="AF17" i="214" s="1"/>
  <c r="I17" i="214"/>
  <c r="J17" i="214" s="1"/>
  <c r="K17" i="214" s="1"/>
  <c r="AE16" i="214"/>
  <c r="AC16" i="214"/>
  <c r="AG16" i="214" s="1"/>
  <c r="AB16" i="214"/>
  <c r="AF16" i="214" s="1"/>
  <c r="I16" i="214"/>
  <c r="J16" i="214" s="1"/>
  <c r="K16" i="214" s="1"/>
  <c r="AE15" i="214"/>
  <c r="AC15" i="214"/>
  <c r="AG15" i="214" s="1"/>
  <c r="AB15" i="214"/>
  <c r="AF15" i="214" s="1"/>
  <c r="I15" i="214"/>
  <c r="J15" i="214" s="1"/>
  <c r="K15" i="214" s="1"/>
  <c r="AE14" i="214"/>
  <c r="AC14" i="214"/>
  <c r="AG14" i="214" s="1"/>
  <c r="AB14" i="214"/>
  <c r="AF14" i="214" s="1"/>
  <c r="I14" i="214"/>
  <c r="J14" i="214" s="1"/>
  <c r="K14" i="214" s="1"/>
  <c r="AE13" i="214"/>
  <c r="AC13" i="214"/>
  <c r="AG13" i="214" s="1"/>
  <c r="AB13" i="214"/>
  <c r="AF13" i="214" s="1"/>
  <c r="I13" i="214"/>
  <c r="J13" i="214" s="1"/>
  <c r="K13" i="214" s="1"/>
  <c r="AE12" i="214"/>
  <c r="AC12" i="214"/>
  <c r="AG12" i="214" s="1"/>
  <c r="AB12" i="214"/>
  <c r="AF12" i="214" s="1"/>
  <c r="I12" i="214"/>
  <c r="J12" i="214" s="1"/>
  <c r="K12" i="214" s="1"/>
  <c r="AE11" i="214"/>
  <c r="AC11" i="214"/>
  <c r="AG11" i="214" s="1"/>
  <c r="AB11" i="214"/>
  <c r="AF11" i="214" s="1"/>
  <c r="I11" i="214"/>
  <c r="J11" i="214" s="1"/>
  <c r="K11" i="214" s="1"/>
  <c r="AE10" i="214"/>
  <c r="AC10" i="214"/>
  <c r="AG10" i="214" s="1"/>
  <c r="AB10" i="214"/>
  <c r="AF10" i="214" s="1"/>
  <c r="I10" i="214"/>
  <c r="J10" i="214" s="1"/>
  <c r="K10" i="214" s="1"/>
  <c r="AE9" i="214"/>
  <c r="AC9" i="214"/>
  <c r="AG9" i="214" s="1"/>
  <c r="AB9" i="214"/>
  <c r="AF9" i="214" s="1"/>
  <c r="AE8" i="214"/>
  <c r="AC8" i="214"/>
  <c r="AG8" i="214" s="1"/>
  <c r="AB8" i="214"/>
  <c r="AF8" i="214" s="1"/>
  <c r="AG5" i="214"/>
  <c r="AF5" i="214"/>
  <c r="AE5" i="214"/>
  <c r="AE4" i="214"/>
  <c r="AE3" i="214"/>
  <c r="B59" i="213"/>
  <c r="AG58" i="213"/>
  <c r="AE58" i="213"/>
  <c r="AC58" i="213"/>
  <c r="AB58" i="213"/>
  <c r="AF58" i="213" s="1"/>
  <c r="AE57" i="213"/>
  <c r="AC57" i="213"/>
  <c r="AG57" i="213" s="1"/>
  <c r="AB57" i="213"/>
  <c r="AF57" i="213" s="1"/>
  <c r="AF56" i="213"/>
  <c r="AE56" i="213"/>
  <c r="AC56" i="213"/>
  <c r="AG56" i="213" s="1"/>
  <c r="AB56" i="213"/>
  <c r="AE55" i="213"/>
  <c r="AC55" i="213"/>
  <c r="AG55" i="213" s="1"/>
  <c r="AB55" i="213"/>
  <c r="AF55" i="213" s="1"/>
  <c r="AF54" i="213"/>
  <c r="AE54" i="213"/>
  <c r="AC54" i="213"/>
  <c r="AG54" i="213" s="1"/>
  <c r="AB54" i="213"/>
  <c r="AE53" i="213"/>
  <c r="AC53" i="213"/>
  <c r="AG53" i="213" s="1"/>
  <c r="AB53" i="213"/>
  <c r="AF53" i="213" s="1"/>
  <c r="AF52" i="213"/>
  <c r="AE52" i="213"/>
  <c r="AC52" i="213"/>
  <c r="AG52" i="213" s="1"/>
  <c r="AB52" i="213"/>
  <c r="AE51" i="213"/>
  <c r="AC51" i="213"/>
  <c r="AG51" i="213" s="1"/>
  <c r="AB51" i="213"/>
  <c r="AF51" i="213" s="1"/>
  <c r="I51" i="213"/>
  <c r="J51" i="213" s="1"/>
  <c r="K51" i="213" s="1"/>
  <c r="AE50" i="213"/>
  <c r="AC50" i="213"/>
  <c r="AG50" i="213" s="1"/>
  <c r="AB50" i="213"/>
  <c r="AF50" i="213" s="1"/>
  <c r="I50" i="213"/>
  <c r="J50" i="213" s="1"/>
  <c r="K50" i="213" s="1"/>
  <c r="AF49" i="213"/>
  <c r="AE49" i="213"/>
  <c r="AC49" i="213"/>
  <c r="AG49" i="213" s="1"/>
  <c r="AB49" i="213"/>
  <c r="I49" i="213"/>
  <c r="J49" i="213" s="1"/>
  <c r="K49" i="213" s="1"/>
  <c r="AE48" i="213"/>
  <c r="AC48" i="213"/>
  <c r="AG48" i="213" s="1"/>
  <c r="AB48" i="213"/>
  <c r="AF48" i="213" s="1"/>
  <c r="I48" i="213"/>
  <c r="J48" i="213" s="1"/>
  <c r="K48" i="213" s="1"/>
  <c r="AF47" i="213"/>
  <c r="AE47" i="213"/>
  <c r="AC47" i="213"/>
  <c r="AG47" i="213" s="1"/>
  <c r="AB47" i="213"/>
  <c r="I47" i="213"/>
  <c r="J47" i="213" s="1"/>
  <c r="K47" i="213" s="1"/>
  <c r="AE46" i="213"/>
  <c r="AC46" i="213"/>
  <c r="AG46" i="213" s="1"/>
  <c r="AB46" i="213"/>
  <c r="AF46" i="213" s="1"/>
  <c r="V46" i="213"/>
  <c r="U46" i="213"/>
  <c r="I46" i="213"/>
  <c r="J46" i="213" s="1"/>
  <c r="K46" i="213" s="1"/>
  <c r="AF45" i="213"/>
  <c r="AE45" i="213"/>
  <c r="AC45" i="213"/>
  <c r="AG45" i="213" s="1"/>
  <c r="AB45" i="213"/>
  <c r="I45" i="213"/>
  <c r="J45" i="213" s="1"/>
  <c r="K45" i="213" s="1"/>
  <c r="AE44" i="213"/>
  <c r="AC44" i="213"/>
  <c r="AG44" i="213" s="1"/>
  <c r="AB44" i="213"/>
  <c r="AF44" i="213" s="1"/>
  <c r="I44" i="213"/>
  <c r="J44" i="213" s="1"/>
  <c r="K44" i="213" s="1"/>
  <c r="AG43" i="213"/>
  <c r="AE43" i="213"/>
  <c r="AC43" i="213"/>
  <c r="AB43" i="213"/>
  <c r="AF43" i="213" s="1"/>
  <c r="I43" i="213"/>
  <c r="J43" i="213" s="1"/>
  <c r="K43" i="213" s="1"/>
  <c r="AE42" i="213"/>
  <c r="AC42" i="213"/>
  <c r="AG42" i="213" s="1"/>
  <c r="AB42" i="213"/>
  <c r="AF42" i="213" s="1"/>
  <c r="I42" i="213"/>
  <c r="J42" i="213" s="1"/>
  <c r="K42" i="213" s="1"/>
  <c r="AE41" i="213"/>
  <c r="AC41" i="213"/>
  <c r="AG41" i="213" s="1"/>
  <c r="AB41" i="213"/>
  <c r="AF41" i="213" s="1"/>
  <c r="AG40" i="213"/>
  <c r="AE40" i="213"/>
  <c r="AC40" i="213"/>
  <c r="AB40" i="213"/>
  <c r="AF40" i="213" s="1"/>
  <c r="AE39" i="213"/>
  <c r="AC39" i="213"/>
  <c r="AG39" i="213" s="1"/>
  <c r="AB39" i="213"/>
  <c r="AF39" i="213" s="1"/>
  <c r="AE38" i="213"/>
  <c r="AC38" i="213"/>
  <c r="AG38" i="213" s="1"/>
  <c r="AB38" i="213"/>
  <c r="AF38" i="213" s="1"/>
  <c r="AE37" i="213"/>
  <c r="AC37" i="213"/>
  <c r="AG37" i="213" s="1"/>
  <c r="AB37" i="213"/>
  <c r="AF37" i="213" s="1"/>
  <c r="AE36" i="213"/>
  <c r="AC36" i="213"/>
  <c r="AG36" i="213" s="1"/>
  <c r="AB36" i="213"/>
  <c r="AF36" i="213" s="1"/>
  <c r="AE35" i="213"/>
  <c r="AC35" i="213"/>
  <c r="AG35" i="213" s="1"/>
  <c r="AB35" i="213"/>
  <c r="AF35" i="213" s="1"/>
  <c r="I35" i="213"/>
  <c r="J35" i="213" s="1"/>
  <c r="K35" i="213" s="1"/>
  <c r="AE34" i="213"/>
  <c r="AC34" i="213"/>
  <c r="AG34" i="213" s="1"/>
  <c r="AB34" i="213"/>
  <c r="AF34" i="213" s="1"/>
  <c r="I34" i="213"/>
  <c r="J34" i="213" s="1"/>
  <c r="K34" i="213" s="1"/>
  <c r="AG33" i="213"/>
  <c r="AE33" i="213"/>
  <c r="AC33" i="213"/>
  <c r="AB33" i="213"/>
  <c r="AF33" i="213" s="1"/>
  <c r="V33" i="213"/>
  <c r="U33" i="213"/>
  <c r="T33" i="213"/>
  <c r="S33" i="213"/>
  <c r="Q33" i="213"/>
  <c r="I33" i="213"/>
  <c r="J33" i="213" s="1"/>
  <c r="K33" i="213" s="1"/>
  <c r="AE32" i="213"/>
  <c r="AC32" i="213"/>
  <c r="AG32" i="213" s="1"/>
  <c r="AB32" i="213"/>
  <c r="AF32" i="213" s="1"/>
  <c r="I32" i="213"/>
  <c r="J32" i="213" s="1"/>
  <c r="K32" i="213" s="1"/>
  <c r="AF31" i="213"/>
  <c r="AE31" i="213"/>
  <c r="AC31" i="213"/>
  <c r="AG31" i="213" s="1"/>
  <c r="AB31" i="213"/>
  <c r="I31" i="213"/>
  <c r="J31" i="213" s="1"/>
  <c r="K31" i="213" s="1"/>
  <c r="AF30" i="213"/>
  <c r="AE30" i="213"/>
  <c r="AC30" i="213"/>
  <c r="AG30" i="213" s="1"/>
  <c r="AB30" i="213"/>
  <c r="W30" i="213"/>
  <c r="V30" i="213"/>
  <c r="V43" i="213" s="1"/>
  <c r="V56" i="213" s="1"/>
  <c r="U30" i="213"/>
  <c r="U43" i="213" s="1"/>
  <c r="T30" i="213"/>
  <c r="T43" i="213" s="1"/>
  <c r="S30" i="213"/>
  <c r="I30" i="213"/>
  <c r="J30" i="213" s="1"/>
  <c r="K30" i="213" s="1"/>
  <c r="AG29" i="213"/>
  <c r="AF29" i="213"/>
  <c r="AE29" i="213"/>
  <c r="AC29" i="213"/>
  <c r="AB29" i="213"/>
  <c r="W29" i="213"/>
  <c r="V29" i="213"/>
  <c r="U29" i="213"/>
  <c r="T29" i="213"/>
  <c r="T42" i="213" s="1"/>
  <c r="S29" i="213"/>
  <c r="S42" i="213" s="1"/>
  <c r="I29" i="213"/>
  <c r="J29" i="213" s="1"/>
  <c r="K29" i="213" s="1"/>
  <c r="AF28" i="213"/>
  <c r="AE28" i="213"/>
  <c r="AC28" i="213"/>
  <c r="AG28" i="213" s="1"/>
  <c r="AB28" i="213"/>
  <c r="W28" i="213"/>
  <c r="V28" i="213"/>
  <c r="V41" i="213" s="1"/>
  <c r="V54" i="213" s="1"/>
  <c r="U28" i="213"/>
  <c r="U41" i="213" s="1"/>
  <c r="T28" i="213"/>
  <c r="S28" i="213"/>
  <c r="S41" i="213" s="1"/>
  <c r="I28" i="213"/>
  <c r="J28" i="213" s="1"/>
  <c r="K28" i="213" s="1"/>
  <c r="AE27" i="213"/>
  <c r="AC27" i="213"/>
  <c r="AG27" i="213" s="1"/>
  <c r="AB27" i="213"/>
  <c r="AF27" i="213" s="1"/>
  <c r="W27" i="213"/>
  <c r="V27" i="213"/>
  <c r="V40" i="213" s="1"/>
  <c r="V53" i="213" s="1"/>
  <c r="U27" i="213"/>
  <c r="U40" i="213" s="1"/>
  <c r="T27" i="213"/>
  <c r="T40" i="213" s="1"/>
  <c r="S27" i="213"/>
  <c r="I27" i="213"/>
  <c r="J27" i="213" s="1"/>
  <c r="K27" i="213" s="1"/>
  <c r="AE26" i="213"/>
  <c r="AC26" i="213"/>
  <c r="AG26" i="213" s="1"/>
  <c r="AB26" i="213"/>
  <c r="AF26" i="213" s="1"/>
  <c r="W26" i="213"/>
  <c r="V26" i="213"/>
  <c r="V39" i="213" s="1"/>
  <c r="V52" i="213" s="1"/>
  <c r="U26" i="213"/>
  <c r="U39" i="213" s="1"/>
  <c r="T26" i="213"/>
  <c r="S26" i="213"/>
  <c r="S39" i="213" s="1"/>
  <c r="J26" i="213"/>
  <c r="K26" i="213" s="1"/>
  <c r="I26" i="213"/>
  <c r="AG25" i="213"/>
  <c r="AE25" i="213"/>
  <c r="AC25" i="213"/>
  <c r="AB25" i="213"/>
  <c r="AF25" i="213" s="1"/>
  <c r="W25" i="213"/>
  <c r="V25" i="213"/>
  <c r="U25" i="213"/>
  <c r="T25" i="213"/>
  <c r="T38" i="213" s="1"/>
  <c r="S25" i="213"/>
  <c r="AG24" i="213"/>
  <c r="AE24" i="213"/>
  <c r="AC24" i="213"/>
  <c r="AB24" i="213"/>
  <c r="AF24" i="213" s="1"/>
  <c r="W24" i="213"/>
  <c r="V24" i="213"/>
  <c r="U24" i="213"/>
  <c r="U37" i="213" s="1"/>
  <c r="T24" i="213"/>
  <c r="S24" i="213"/>
  <c r="AE23" i="213"/>
  <c r="AC23" i="213"/>
  <c r="AG23" i="213" s="1"/>
  <c r="AB23" i="213"/>
  <c r="AF23" i="213" s="1"/>
  <c r="W23" i="213"/>
  <c r="V23" i="213"/>
  <c r="U23" i="213"/>
  <c r="U36" i="213" s="1"/>
  <c r="T23" i="213"/>
  <c r="T36" i="213" s="1"/>
  <c r="S23" i="213"/>
  <c r="S36" i="213" s="1"/>
  <c r="AE22" i="213"/>
  <c r="AC22" i="213"/>
  <c r="AG22" i="213" s="1"/>
  <c r="AB22" i="213"/>
  <c r="AF22" i="213" s="1"/>
  <c r="W22" i="213"/>
  <c r="V22" i="213"/>
  <c r="V35" i="213" s="1"/>
  <c r="V48" i="213" s="1"/>
  <c r="U22" i="213"/>
  <c r="U35" i="213" s="1"/>
  <c r="T22" i="213"/>
  <c r="T35" i="213" s="1"/>
  <c r="S22" i="213"/>
  <c r="S35" i="213" s="1"/>
  <c r="AG21" i="213"/>
  <c r="AE21" i="213"/>
  <c r="AC21" i="213"/>
  <c r="AB21" i="213"/>
  <c r="AF21" i="213" s="1"/>
  <c r="W21" i="213"/>
  <c r="V21" i="213"/>
  <c r="V34" i="213" s="1"/>
  <c r="V47" i="213" s="1"/>
  <c r="U21" i="213"/>
  <c r="U34" i="213" s="1"/>
  <c r="T21" i="213"/>
  <c r="S21" i="213"/>
  <c r="S34" i="213" s="1"/>
  <c r="AE20" i="213"/>
  <c r="AC20" i="213"/>
  <c r="AG20" i="213" s="1"/>
  <c r="AB20" i="213"/>
  <c r="AF20" i="213" s="1"/>
  <c r="W20" i="213"/>
  <c r="V20" i="213"/>
  <c r="U20" i="213"/>
  <c r="T20" i="213"/>
  <c r="S20" i="213"/>
  <c r="AG19" i="213"/>
  <c r="AF19" i="213"/>
  <c r="AE19" i="213"/>
  <c r="AC19" i="213"/>
  <c r="AB19" i="213"/>
  <c r="I19" i="213"/>
  <c r="J19" i="213" s="1"/>
  <c r="K19" i="213" s="1"/>
  <c r="AF18" i="213"/>
  <c r="AE18" i="213"/>
  <c r="AC18" i="213"/>
  <c r="AG18" i="213" s="1"/>
  <c r="AB18" i="213"/>
  <c r="I18" i="213"/>
  <c r="J18" i="213" s="1"/>
  <c r="K18" i="213" s="1"/>
  <c r="AE17" i="213"/>
  <c r="AC17" i="213"/>
  <c r="AG17" i="213" s="1"/>
  <c r="AB17" i="213"/>
  <c r="AF17" i="213" s="1"/>
  <c r="J17" i="213"/>
  <c r="K17" i="213" s="1"/>
  <c r="I17" i="213"/>
  <c r="AE16" i="213"/>
  <c r="AC16" i="213"/>
  <c r="AG16" i="213" s="1"/>
  <c r="AB16" i="213"/>
  <c r="AF16" i="213" s="1"/>
  <c r="I16" i="213"/>
  <c r="J16" i="213" s="1"/>
  <c r="K16" i="213" s="1"/>
  <c r="AG15" i="213"/>
  <c r="AF15" i="213"/>
  <c r="AE15" i="213"/>
  <c r="AC15" i="213"/>
  <c r="AB15" i="213"/>
  <c r="J15" i="213"/>
  <c r="K15" i="213" s="1"/>
  <c r="I15" i="213"/>
  <c r="AG14" i="213"/>
  <c r="AF14" i="213"/>
  <c r="AE14" i="213"/>
  <c r="AC14" i="213"/>
  <c r="AB14" i="213"/>
  <c r="I14" i="213"/>
  <c r="J14" i="213" s="1"/>
  <c r="K14" i="213" s="1"/>
  <c r="AF13" i="213"/>
  <c r="AE13" i="213"/>
  <c r="AC13" i="213"/>
  <c r="AG13" i="213" s="1"/>
  <c r="AB13" i="213"/>
  <c r="J13" i="213"/>
  <c r="K13" i="213" s="1"/>
  <c r="I13" i="213"/>
  <c r="AE12" i="213"/>
  <c r="AC12" i="213"/>
  <c r="AG12" i="213" s="1"/>
  <c r="AB12" i="213"/>
  <c r="AF12" i="213" s="1"/>
  <c r="I12" i="213"/>
  <c r="J12" i="213" s="1"/>
  <c r="K12" i="213" s="1"/>
  <c r="AE11" i="213"/>
  <c r="AC11" i="213"/>
  <c r="AG11" i="213" s="1"/>
  <c r="AB11" i="213"/>
  <c r="AF11" i="213" s="1"/>
  <c r="I11" i="213"/>
  <c r="J11" i="213" s="1"/>
  <c r="K11" i="213" s="1"/>
  <c r="AG10" i="213"/>
  <c r="AF10" i="213"/>
  <c r="AE10" i="213"/>
  <c r="AC10" i="213"/>
  <c r="AB10" i="213"/>
  <c r="I10" i="213"/>
  <c r="J10" i="213" s="1"/>
  <c r="K10" i="213" s="1"/>
  <c r="AG9" i="213"/>
  <c r="AF9" i="213"/>
  <c r="AE9" i="213"/>
  <c r="AC9" i="213"/>
  <c r="AB9" i="213"/>
  <c r="AE8" i="213"/>
  <c r="AC8" i="213"/>
  <c r="AG8" i="213" s="1"/>
  <c r="AB8" i="213"/>
  <c r="AF8" i="213" s="1"/>
  <c r="AG5" i="213"/>
  <c r="AF5" i="213"/>
  <c r="AE5" i="213"/>
  <c r="AE4" i="213"/>
  <c r="AE3" i="213"/>
  <c r="B59" i="212"/>
  <c r="AG58" i="212"/>
  <c r="AE58" i="212"/>
  <c r="AC58" i="212"/>
  <c r="AB58" i="212"/>
  <c r="AF58" i="212" s="1"/>
  <c r="AE57" i="212"/>
  <c r="AC57" i="212"/>
  <c r="AG57" i="212" s="1"/>
  <c r="AB57" i="212"/>
  <c r="AF57" i="212" s="1"/>
  <c r="AG56" i="212"/>
  <c r="AE56" i="212"/>
  <c r="AC56" i="212"/>
  <c r="AB56" i="212"/>
  <c r="AF56" i="212" s="1"/>
  <c r="AE55" i="212"/>
  <c r="AC55" i="212"/>
  <c r="AG55" i="212" s="1"/>
  <c r="AB55" i="212"/>
  <c r="AF55" i="212" s="1"/>
  <c r="AG54" i="212"/>
  <c r="AE54" i="212"/>
  <c r="AC54" i="212"/>
  <c r="AB54" i="212"/>
  <c r="AF54" i="212" s="1"/>
  <c r="AE53" i="212"/>
  <c r="AC53" i="212"/>
  <c r="AG53" i="212" s="1"/>
  <c r="AB53" i="212"/>
  <c r="AF53" i="212" s="1"/>
  <c r="AG52" i="212"/>
  <c r="AE52" i="212"/>
  <c r="AC52" i="212"/>
  <c r="AB52" i="212"/>
  <c r="AF52" i="212" s="1"/>
  <c r="AE51" i="212"/>
  <c r="AC51" i="212"/>
  <c r="AG51" i="212" s="1"/>
  <c r="AB51" i="212"/>
  <c r="AF51" i="212" s="1"/>
  <c r="I51" i="212"/>
  <c r="J51" i="212" s="1"/>
  <c r="K51" i="212" s="1"/>
  <c r="AF50" i="212"/>
  <c r="AE50" i="212"/>
  <c r="AC50" i="212"/>
  <c r="AG50" i="212" s="1"/>
  <c r="AB50" i="212"/>
  <c r="I50" i="212"/>
  <c r="J50" i="212" s="1"/>
  <c r="K50" i="212" s="1"/>
  <c r="AG49" i="212"/>
  <c r="AE49" i="212"/>
  <c r="AC49" i="212"/>
  <c r="AB49" i="212"/>
  <c r="AF49" i="212" s="1"/>
  <c r="I49" i="212"/>
  <c r="J49" i="212" s="1"/>
  <c r="K49" i="212" s="1"/>
  <c r="AE48" i="212"/>
  <c r="AC48" i="212"/>
  <c r="AG48" i="212" s="1"/>
  <c r="AB48" i="212"/>
  <c r="AF48" i="212" s="1"/>
  <c r="I48" i="212"/>
  <c r="J48" i="212" s="1"/>
  <c r="K48" i="212" s="1"/>
  <c r="AE47" i="212"/>
  <c r="AC47" i="212"/>
  <c r="AG47" i="212" s="1"/>
  <c r="AB47" i="212"/>
  <c r="AF47" i="212" s="1"/>
  <c r="I47" i="212"/>
  <c r="J47" i="212" s="1"/>
  <c r="K47" i="212" s="1"/>
  <c r="AE46" i="212"/>
  <c r="AC46" i="212"/>
  <c r="AG46" i="212" s="1"/>
  <c r="AB46" i="212"/>
  <c r="AF46" i="212" s="1"/>
  <c r="V46" i="212"/>
  <c r="U46" i="212"/>
  <c r="I46" i="212"/>
  <c r="J46" i="212" s="1"/>
  <c r="K46" i="212" s="1"/>
  <c r="AE45" i="212"/>
  <c r="AC45" i="212"/>
  <c r="AG45" i="212" s="1"/>
  <c r="AB45" i="212"/>
  <c r="AF45" i="212" s="1"/>
  <c r="I45" i="212"/>
  <c r="J45" i="212" s="1"/>
  <c r="K45" i="212" s="1"/>
  <c r="AF44" i="212"/>
  <c r="AE44" i="212"/>
  <c r="AC44" i="212"/>
  <c r="AG44" i="212" s="1"/>
  <c r="AB44" i="212"/>
  <c r="I44" i="212"/>
  <c r="J44" i="212" s="1"/>
  <c r="K44" i="212" s="1"/>
  <c r="AF43" i="212"/>
  <c r="AE43" i="212"/>
  <c r="AC43" i="212"/>
  <c r="AG43" i="212" s="1"/>
  <c r="AB43" i="212"/>
  <c r="I43" i="212"/>
  <c r="J43" i="212" s="1"/>
  <c r="K43" i="212" s="1"/>
  <c r="AE42" i="212"/>
  <c r="AC42" i="212"/>
  <c r="AG42" i="212" s="1"/>
  <c r="AB42" i="212"/>
  <c r="AF42" i="212" s="1"/>
  <c r="I42" i="212"/>
  <c r="J42" i="212" s="1"/>
  <c r="K42" i="212" s="1"/>
  <c r="AE41" i="212"/>
  <c r="AC41" i="212"/>
  <c r="AG41" i="212" s="1"/>
  <c r="AB41" i="212"/>
  <c r="AF41" i="212" s="1"/>
  <c r="AG40" i="212"/>
  <c r="AE40" i="212"/>
  <c r="AC40" i="212"/>
  <c r="AB40" i="212"/>
  <c r="AF40" i="212" s="1"/>
  <c r="AE39" i="212"/>
  <c r="AC39" i="212"/>
  <c r="AG39" i="212" s="1"/>
  <c r="AB39" i="212"/>
  <c r="AF39" i="212" s="1"/>
  <c r="AG38" i="212"/>
  <c r="AE38" i="212"/>
  <c r="AC38" i="212"/>
  <c r="AB38" i="212"/>
  <c r="AF38" i="212" s="1"/>
  <c r="AE37" i="212"/>
  <c r="AC37" i="212"/>
  <c r="AG37" i="212" s="1"/>
  <c r="AB37" i="212"/>
  <c r="AF37" i="212" s="1"/>
  <c r="AE36" i="212"/>
  <c r="AC36" i="212"/>
  <c r="AG36" i="212" s="1"/>
  <c r="AB36" i="212"/>
  <c r="AF36" i="212" s="1"/>
  <c r="AE35" i="212"/>
  <c r="AC35" i="212"/>
  <c r="AG35" i="212" s="1"/>
  <c r="AB35" i="212"/>
  <c r="AF35" i="212" s="1"/>
  <c r="I35" i="212"/>
  <c r="J35" i="212" s="1"/>
  <c r="K35" i="212" s="1"/>
  <c r="AF34" i="212"/>
  <c r="AE34" i="212"/>
  <c r="AC34" i="212"/>
  <c r="AG34" i="212" s="1"/>
  <c r="AB34" i="212"/>
  <c r="K34" i="212"/>
  <c r="J34" i="212"/>
  <c r="I34" i="212"/>
  <c r="AF33" i="212"/>
  <c r="AE33" i="212"/>
  <c r="AC33" i="212"/>
  <c r="AG33" i="212" s="1"/>
  <c r="AB33" i="212"/>
  <c r="V33" i="212"/>
  <c r="U33" i="212"/>
  <c r="T33" i="212"/>
  <c r="S33" i="212"/>
  <c r="Q33" i="212"/>
  <c r="I33" i="212"/>
  <c r="J33" i="212" s="1"/>
  <c r="K33" i="212" s="1"/>
  <c r="AG32" i="212"/>
  <c r="AE32" i="212"/>
  <c r="AC32" i="212"/>
  <c r="AB32" i="212"/>
  <c r="AF32" i="212" s="1"/>
  <c r="J32" i="212"/>
  <c r="K32" i="212" s="1"/>
  <c r="I32" i="212"/>
  <c r="AE31" i="212"/>
  <c r="AC31" i="212"/>
  <c r="AG31" i="212" s="1"/>
  <c r="AB31" i="212"/>
  <c r="AF31" i="212" s="1"/>
  <c r="J31" i="212"/>
  <c r="K31" i="212" s="1"/>
  <c r="I31" i="212"/>
  <c r="AE30" i="212"/>
  <c r="AC30" i="212"/>
  <c r="AG30" i="212" s="1"/>
  <c r="AB30" i="212"/>
  <c r="AF30" i="212" s="1"/>
  <c r="W30" i="212"/>
  <c r="V30" i="212"/>
  <c r="V43" i="212" s="1"/>
  <c r="V56" i="212" s="1"/>
  <c r="U30" i="212"/>
  <c r="U43" i="212" s="1"/>
  <c r="T30" i="212"/>
  <c r="S30" i="212"/>
  <c r="S43" i="212" s="1"/>
  <c r="I30" i="212"/>
  <c r="J30" i="212" s="1"/>
  <c r="K30" i="212" s="1"/>
  <c r="AF29" i="212"/>
  <c r="AE29" i="212"/>
  <c r="AC29" i="212"/>
  <c r="AG29" i="212" s="1"/>
  <c r="AB29" i="212"/>
  <c r="W29" i="212"/>
  <c r="V29" i="212"/>
  <c r="U29" i="212"/>
  <c r="U42" i="212" s="1"/>
  <c r="T29" i="212"/>
  <c r="S29" i="212"/>
  <c r="J29" i="212"/>
  <c r="K29" i="212" s="1"/>
  <c r="I29" i="212"/>
  <c r="AE28" i="212"/>
  <c r="AC28" i="212"/>
  <c r="AG28" i="212" s="1"/>
  <c r="AB28" i="212"/>
  <c r="AF28" i="212" s="1"/>
  <c r="W28" i="212"/>
  <c r="V28" i="212"/>
  <c r="U28" i="212"/>
  <c r="T28" i="212"/>
  <c r="S28" i="212"/>
  <c r="I28" i="212"/>
  <c r="J28" i="212" s="1"/>
  <c r="K28" i="212" s="1"/>
  <c r="AE27" i="212"/>
  <c r="AC27" i="212"/>
  <c r="AG27" i="212" s="1"/>
  <c r="AB27" i="212"/>
  <c r="AF27" i="212" s="1"/>
  <c r="W27" i="212"/>
  <c r="V27" i="212"/>
  <c r="V40" i="212" s="1"/>
  <c r="V53" i="212" s="1"/>
  <c r="U27" i="212"/>
  <c r="T27" i="212"/>
  <c r="T40" i="212" s="1"/>
  <c r="S27" i="212"/>
  <c r="S40" i="212" s="1"/>
  <c r="J27" i="212"/>
  <c r="K27" i="212" s="1"/>
  <c r="I27" i="212"/>
  <c r="AE26" i="212"/>
  <c r="AC26" i="212"/>
  <c r="AG26" i="212" s="1"/>
  <c r="AB26" i="212"/>
  <c r="AF26" i="212" s="1"/>
  <c r="W26" i="212"/>
  <c r="V26" i="212"/>
  <c r="U26" i="212"/>
  <c r="U39" i="212" s="1"/>
  <c r="T26" i="212"/>
  <c r="S26" i="212"/>
  <c r="S39" i="212" s="1"/>
  <c r="I26" i="212"/>
  <c r="J26" i="212" s="1"/>
  <c r="K26" i="212" s="1"/>
  <c r="AF25" i="212"/>
  <c r="AE25" i="212"/>
  <c r="AC25" i="212"/>
  <c r="AG25" i="212" s="1"/>
  <c r="AB25" i="212"/>
  <c r="W25" i="212"/>
  <c r="V25" i="212"/>
  <c r="U25" i="212"/>
  <c r="T25" i="212"/>
  <c r="T38" i="212" s="1"/>
  <c r="S25" i="212"/>
  <c r="AF24" i="212"/>
  <c r="AE24" i="212"/>
  <c r="AC24" i="212"/>
  <c r="AG24" i="212" s="1"/>
  <c r="AB24" i="212"/>
  <c r="W24" i="212"/>
  <c r="V24" i="212"/>
  <c r="U24" i="212"/>
  <c r="U37" i="212" s="1"/>
  <c r="T24" i="212"/>
  <c r="S24" i="212"/>
  <c r="AE23" i="212"/>
  <c r="AC23" i="212"/>
  <c r="AG23" i="212" s="1"/>
  <c r="AB23" i="212"/>
  <c r="AF23" i="212" s="1"/>
  <c r="W23" i="212"/>
  <c r="V23" i="212"/>
  <c r="V36" i="212" s="1"/>
  <c r="V49" i="212" s="1"/>
  <c r="U23" i="212"/>
  <c r="U36" i="212" s="1"/>
  <c r="T23" i="212"/>
  <c r="S23" i="212"/>
  <c r="S36" i="212" s="1"/>
  <c r="AF22" i="212"/>
  <c r="AE22" i="212"/>
  <c r="AC22" i="212"/>
  <c r="AG22" i="212" s="1"/>
  <c r="AB22" i="212"/>
  <c r="W22" i="212"/>
  <c r="V22" i="212"/>
  <c r="U22" i="212"/>
  <c r="T22" i="212"/>
  <c r="T35" i="212" s="1"/>
  <c r="S22" i="212"/>
  <c r="S35" i="212" s="1"/>
  <c r="AE21" i="212"/>
  <c r="AC21" i="212"/>
  <c r="AG21" i="212" s="1"/>
  <c r="AB21" i="212"/>
  <c r="AF21" i="212" s="1"/>
  <c r="W21" i="212"/>
  <c r="V21" i="212"/>
  <c r="V34" i="212" s="1"/>
  <c r="V47" i="212" s="1"/>
  <c r="U21" i="212"/>
  <c r="U34" i="212" s="1"/>
  <c r="T21" i="212"/>
  <c r="S21" i="212"/>
  <c r="S34" i="212" s="1"/>
  <c r="AF20" i="212"/>
  <c r="AE20" i="212"/>
  <c r="AC20" i="212"/>
  <c r="AG20" i="212" s="1"/>
  <c r="AB20" i="212"/>
  <c r="W20" i="212"/>
  <c r="V20" i="212"/>
  <c r="U20" i="212"/>
  <c r="T20" i="212"/>
  <c r="S20" i="212"/>
  <c r="AF19" i="212"/>
  <c r="AE19" i="212"/>
  <c r="AC19" i="212"/>
  <c r="AG19" i="212" s="1"/>
  <c r="AB19" i="212"/>
  <c r="I19" i="212"/>
  <c r="J19" i="212" s="1"/>
  <c r="K19" i="212" s="1"/>
  <c r="AE18" i="212"/>
  <c r="AC18" i="212"/>
  <c r="AG18" i="212" s="1"/>
  <c r="AB18" i="212"/>
  <c r="AF18" i="212" s="1"/>
  <c r="I18" i="212"/>
  <c r="J18" i="212" s="1"/>
  <c r="K18" i="212" s="1"/>
  <c r="AF17" i="212"/>
  <c r="AE17" i="212"/>
  <c r="AC17" i="212"/>
  <c r="AG17" i="212" s="1"/>
  <c r="AB17" i="212"/>
  <c r="I17" i="212"/>
  <c r="J17" i="212" s="1"/>
  <c r="K17" i="212" s="1"/>
  <c r="AE16" i="212"/>
  <c r="AC16" i="212"/>
  <c r="AG16" i="212" s="1"/>
  <c r="AB16" i="212"/>
  <c r="AF16" i="212" s="1"/>
  <c r="I16" i="212"/>
  <c r="J16" i="212" s="1"/>
  <c r="K16" i="212" s="1"/>
  <c r="AE15" i="212"/>
  <c r="AC15" i="212"/>
  <c r="AG15" i="212" s="1"/>
  <c r="AB15" i="212"/>
  <c r="AF15" i="212" s="1"/>
  <c r="I15" i="212"/>
  <c r="J15" i="212" s="1"/>
  <c r="K15" i="212" s="1"/>
  <c r="AF14" i="212"/>
  <c r="AE14" i="212"/>
  <c r="AC14" i="212"/>
  <c r="AG14" i="212" s="1"/>
  <c r="AB14" i="212"/>
  <c r="I14" i="212"/>
  <c r="J14" i="212" s="1"/>
  <c r="K14" i="212" s="1"/>
  <c r="AE13" i="212"/>
  <c r="AC13" i="212"/>
  <c r="AG13" i="212" s="1"/>
  <c r="AB13" i="212"/>
  <c r="AF13" i="212" s="1"/>
  <c r="I13" i="212"/>
  <c r="J13" i="212" s="1"/>
  <c r="K13" i="212" s="1"/>
  <c r="AE12" i="212"/>
  <c r="AC12" i="212"/>
  <c r="AG12" i="212" s="1"/>
  <c r="AB12" i="212"/>
  <c r="AF12" i="212" s="1"/>
  <c r="I12" i="212"/>
  <c r="J12" i="212" s="1"/>
  <c r="K12" i="212" s="1"/>
  <c r="AF11" i="212"/>
  <c r="AE11" i="212"/>
  <c r="AC11" i="212"/>
  <c r="AG11" i="212" s="1"/>
  <c r="AB11" i="212"/>
  <c r="I11" i="212"/>
  <c r="J11" i="212" s="1"/>
  <c r="K11" i="212" s="1"/>
  <c r="AE10" i="212"/>
  <c r="AC10" i="212"/>
  <c r="AG10" i="212" s="1"/>
  <c r="AB10" i="212"/>
  <c r="AF10" i="212" s="1"/>
  <c r="I10" i="212"/>
  <c r="J10" i="212" s="1"/>
  <c r="K10" i="212" s="1"/>
  <c r="AF9" i="212"/>
  <c r="AE9" i="212"/>
  <c r="AC9" i="212"/>
  <c r="AG9" i="212" s="1"/>
  <c r="AB9" i="212"/>
  <c r="AE8" i="212"/>
  <c r="AC8" i="212"/>
  <c r="AG8" i="212" s="1"/>
  <c r="AB8" i="212"/>
  <c r="AF8" i="212" s="1"/>
  <c r="AG5" i="212"/>
  <c r="AF5" i="212"/>
  <c r="AE5" i="212"/>
  <c r="AE4" i="212"/>
  <c r="AE3" i="212"/>
  <c r="B59" i="211"/>
  <c r="AE58" i="211"/>
  <c r="AC58" i="211"/>
  <c r="AG58" i="211" s="1"/>
  <c r="AB58" i="211"/>
  <c r="AF58" i="211" s="1"/>
  <c r="AF57" i="211"/>
  <c r="AE57" i="211"/>
  <c r="AC57" i="211"/>
  <c r="AG57" i="211" s="1"/>
  <c r="AB57" i="211"/>
  <c r="AE56" i="211"/>
  <c r="AC56" i="211"/>
  <c r="AG56" i="211" s="1"/>
  <c r="AB56" i="211"/>
  <c r="AF56" i="211" s="1"/>
  <c r="AE55" i="211"/>
  <c r="AC55" i="211"/>
  <c r="AG55" i="211" s="1"/>
  <c r="AB55" i="211"/>
  <c r="AF55" i="211" s="1"/>
  <c r="AG54" i="211"/>
  <c r="AE54" i="211"/>
  <c r="AC54" i="211"/>
  <c r="AB54" i="211"/>
  <c r="AF54" i="211" s="1"/>
  <c r="AF53" i="211"/>
  <c r="AE53" i="211"/>
  <c r="AC53" i="211"/>
  <c r="AG53" i="211" s="1"/>
  <c r="AB53" i="211"/>
  <c r="AF52" i="211"/>
  <c r="AE52" i="211"/>
  <c r="AC52" i="211"/>
  <c r="AG52" i="211" s="1"/>
  <c r="AB52" i="211"/>
  <c r="AE51" i="211"/>
  <c r="AC51" i="211"/>
  <c r="AG51" i="211" s="1"/>
  <c r="AB51" i="211"/>
  <c r="AF51" i="211" s="1"/>
  <c r="I51" i="211"/>
  <c r="J51" i="211" s="1"/>
  <c r="K51" i="211" s="1"/>
  <c r="AF50" i="211"/>
  <c r="AE50" i="211"/>
  <c r="AC50" i="211"/>
  <c r="AG50" i="211" s="1"/>
  <c r="AB50" i="211"/>
  <c r="I50" i="211"/>
  <c r="J50" i="211" s="1"/>
  <c r="K50" i="211" s="1"/>
  <c r="AG49" i="211"/>
  <c r="AE49" i="211"/>
  <c r="AC49" i="211"/>
  <c r="AB49" i="211"/>
  <c r="AF49" i="211" s="1"/>
  <c r="I49" i="211"/>
  <c r="J49" i="211" s="1"/>
  <c r="K49" i="211" s="1"/>
  <c r="AE48" i="211"/>
  <c r="AC48" i="211"/>
  <c r="AG48" i="211" s="1"/>
  <c r="AB48" i="211"/>
  <c r="AF48" i="211" s="1"/>
  <c r="I48" i="211"/>
  <c r="J48" i="211" s="1"/>
  <c r="K48" i="211" s="1"/>
  <c r="AE47" i="211"/>
  <c r="AC47" i="211"/>
  <c r="AG47" i="211" s="1"/>
  <c r="AB47" i="211"/>
  <c r="AF47" i="211" s="1"/>
  <c r="I47" i="211"/>
  <c r="J47" i="211" s="1"/>
  <c r="K47" i="211" s="1"/>
  <c r="AF46" i="211"/>
  <c r="AE46" i="211"/>
  <c r="AC46" i="211"/>
  <c r="AG46" i="211" s="1"/>
  <c r="AB46" i="211"/>
  <c r="V46" i="211"/>
  <c r="U46" i="211"/>
  <c r="I46" i="211"/>
  <c r="J46" i="211" s="1"/>
  <c r="K46" i="211" s="1"/>
  <c r="AE45" i="211"/>
  <c r="AC45" i="211"/>
  <c r="AG45" i="211" s="1"/>
  <c r="AB45" i="211"/>
  <c r="AF45" i="211" s="1"/>
  <c r="I45" i="211"/>
  <c r="J45" i="211" s="1"/>
  <c r="K45" i="211" s="1"/>
  <c r="AE44" i="211"/>
  <c r="AC44" i="211"/>
  <c r="AG44" i="211" s="1"/>
  <c r="AB44" i="211"/>
  <c r="AF44" i="211" s="1"/>
  <c r="I44" i="211"/>
  <c r="J44" i="211" s="1"/>
  <c r="K44" i="211" s="1"/>
  <c r="AE43" i="211"/>
  <c r="AC43" i="211"/>
  <c r="AG43" i="211" s="1"/>
  <c r="AB43" i="211"/>
  <c r="AF43" i="211" s="1"/>
  <c r="I43" i="211"/>
  <c r="J43" i="211" s="1"/>
  <c r="K43" i="211" s="1"/>
  <c r="AG42" i="211"/>
  <c r="AE42" i="211"/>
  <c r="AC42" i="211"/>
  <c r="AB42" i="211"/>
  <c r="AF42" i="211" s="1"/>
  <c r="I42" i="211"/>
  <c r="J42" i="211" s="1"/>
  <c r="K42" i="211" s="1"/>
  <c r="AE41" i="211"/>
  <c r="AC41" i="211"/>
  <c r="AG41" i="211" s="1"/>
  <c r="AB41" i="211"/>
  <c r="AF41" i="211" s="1"/>
  <c r="AE40" i="211"/>
  <c r="AC40" i="211"/>
  <c r="AG40" i="211" s="1"/>
  <c r="AB40" i="211"/>
  <c r="AF40" i="211" s="1"/>
  <c r="AE39" i="211"/>
  <c r="AC39" i="211"/>
  <c r="AG39" i="211" s="1"/>
  <c r="AB39" i="211"/>
  <c r="AF39" i="211" s="1"/>
  <c r="AE38" i="211"/>
  <c r="AC38" i="211"/>
  <c r="AG38" i="211" s="1"/>
  <c r="AB38" i="211"/>
  <c r="AF38" i="211" s="1"/>
  <c r="AF37" i="211"/>
  <c r="AE37" i="211"/>
  <c r="AC37" i="211"/>
  <c r="AG37" i="211" s="1"/>
  <c r="AB37" i="211"/>
  <c r="AE36" i="211"/>
  <c r="AC36" i="211"/>
  <c r="AG36" i="211" s="1"/>
  <c r="AB36" i="211"/>
  <c r="AF36" i="211" s="1"/>
  <c r="AF35" i="211"/>
  <c r="AE35" i="211"/>
  <c r="AC35" i="211"/>
  <c r="AG35" i="211" s="1"/>
  <c r="AB35" i="211"/>
  <c r="I35" i="211"/>
  <c r="J35" i="211" s="1"/>
  <c r="K35" i="211" s="1"/>
  <c r="AE34" i="211"/>
  <c r="AC34" i="211"/>
  <c r="AG34" i="211" s="1"/>
  <c r="AB34" i="211"/>
  <c r="AF34" i="211" s="1"/>
  <c r="I34" i="211"/>
  <c r="J34" i="211" s="1"/>
  <c r="K34" i="211" s="1"/>
  <c r="AE33" i="211"/>
  <c r="AC33" i="211"/>
  <c r="AG33" i="211" s="1"/>
  <c r="AB33" i="211"/>
  <c r="AF33" i="211" s="1"/>
  <c r="V33" i="211"/>
  <c r="U33" i="211"/>
  <c r="T33" i="211"/>
  <c r="S33" i="211"/>
  <c r="Q33" i="211"/>
  <c r="J33" i="211"/>
  <c r="K33" i="211" s="1"/>
  <c r="I33" i="211"/>
  <c r="AE32" i="211"/>
  <c r="AC32" i="211"/>
  <c r="AG32" i="211" s="1"/>
  <c r="AB32" i="211"/>
  <c r="AF32" i="211" s="1"/>
  <c r="I32" i="211"/>
  <c r="J32" i="211" s="1"/>
  <c r="K32" i="211" s="1"/>
  <c r="AF31" i="211"/>
  <c r="AE31" i="211"/>
  <c r="AC31" i="211"/>
  <c r="AG31" i="211" s="1"/>
  <c r="AB31" i="211"/>
  <c r="I31" i="211"/>
  <c r="J31" i="211" s="1"/>
  <c r="K31" i="211" s="1"/>
  <c r="AG30" i="211"/>
  <c r="AE30" i="211"/>
  <c r="AC30" i="211"/>
  <c r="AB30" i="211"/>
  <c r="AF30" i="211" s="1"/>
  <c r="W30" i="211"/>
  <c r="V30" i="211"/>
  <c r="V43" i="211" s="1"/>
  <c r="V56" i="211" s="1"/>
  <c r="U30" i="211"/>
  <c r="U43" i="211" s="1"/>
  <c r="T30" i="211"/>
  <c r="S30" i="211"/>
  <c r="S43" i="211" s="1"/>
  <c r="I30" i="211"/>
  <c r="J30" i="211" s="1"/>
  <c r="K30" i="211" s="1"/>
  <c r="AE29" i="211"/>
  <c r="AC29" i="211"/>
  <c r="AG29" i="211" s="1"/>
  <c r="AB29" i="211"/>
  <c r="AF29" i="211" s="1"/>
  <c r="W29" i="211"/>
  <c r="V29" i="211"/>
  <c r="U29" i="211"/>
  <c r="T29" i="211"/>
  <c r="S29" i="211"/>
  <c r="S42" i="211" s="1"/>
  <c r="I29" i="211"/>
  <c r="J29" i="211" s="1"/>
  <c r="K29" i="211" s="1"/>
  <c r="AG28" i="211"/>
  <c r="AE28" i="211"/>
  <c r="AC28" i="211"/>
  <c r="AB28" i="211"/>
  <c r="AF28" i="211" s="1"/>
  <c r="W28" i="211"/>
  <c r="V28" i="211"/>
  <c r="V41" i="211" s="1"/>
  <c r="V54" i="211" s="1"/>
  <c r="U28" i="211"/>
  <c r="T28" i="211"/>
  <c r="S28" i="211"/>
  <c r="S41" i="211" s="1"/>
  <c r="I28" i="211"/>
  <c r="J28" i="211" s="1"/>
  <c r="K28" i="211" s="1"/>
  <c r="AF27" i="211"/>
  <c r="AE27" i="211"/>
  <c r="AC27" i="211"/>
  <c r="AG27" i="211" s="1"/>
  <c r="AB27" i="211"/>
  <c r="W27" i="211"/>
  <c r="V27" i="211"/>
  <c r="V40" i="211" s="1"/>
  <c r="V53" i="211" s="1"/>
  <c r="U27" i="211"/>
  <c r="T27" i="211"/>
  <c r="S27" i="211"/>
  <c r="S40" i="211" s="1"/>
  <c r="I27" i="211"/>
  <c r="J27" i="211" s="1"/>
  <c r="K27" i="211" s="1"/>
  <c r="AG26" i="211"/>
  <c r="AE26" i="211"/>
  <c r="AC26" i="211"/>
  <c r="AB26" i="211"/>
  <c r="AF26" i="211" s="1"/>
  <c r="W26" i="211"/>
  <c r="V26" i="211"/>
  <c r="U26" i="211"/>
  <c r="U39" i="211" s="1"/>
  <c r="T26" i="211"/>
  <c r="S26" i="211"/>
  <c r="I26" i="211"/>
  <c r="J26" i="211" s="1"/>
  <c r="K26" i="211" s="1"/>
  <c r="AF25" i="211"/>
  <c r="AE25" i="211"/>
  <c r="AC25" i="211"/>
  <c r="AG25" i="211" s="1"/>
  <c r="AB25" i="211"/>
  <c r="W25" i="211"/>
  <c r="V25" i="211"/>
  <c r="U25" i="211"/>
  <c r="U38" i="211" s="1"/>
  <c r="T25" i="211"/>
  <c r="S25" i="211"/>
  <c r="S38" i="211" s="1"/>
  <c r="AE24" i="211"/>
  <c r="AC24" i="211"/>
  <c r="AG24" i="211" s="1"/>
  <c r="AB24" i="211"/>
  <c r="AF24" i="211" s="1"/>
  <c r="W24" i="211"/>
  <c r="V24" i="211"/>
  <c r="V37" i="211" s="1"/>
  <c r="V50" i="211" s="1"/>
  <c r="U24" i="211"/>
  <c r="T24" i="211"/>
  <c r="S24" i="211"/>
  <c r="S37" i="211" s="1"/>
  <c r="AE23" i="211"/>
  <c r="AC23" i="211"/>
  <c r="AG23" i="211" s="1"/>
  <c r="AB23" i="211"/>
  <c r="AF23" i="211" s="1"/>
  <c r="W23" i="211"/>
  <c r="V23" i="211"/>
  <c r="V36" i="211" s="1"/>
  <c r="V49" i="211" s="1"/>
  <c r="U23" i="211"/>
  <c r="T23" i="211"/>
  <c r="T36" i="211" s="1"/>
  <c r="S23" i="211"/>
  <c r="S36" i="211" s="1"/>
  <c r="AE22" i="211"/>
  <c r="AC22" i="211"/>
  <c r="AG22" i="211" s="1"/>
  <c r="AB22" i="211"/>
  <c r="AF22" i="211" s="1"/>
  <c r="W22" i="211"/>
  <c r="V22" i="211"/>
  <c r="U22" i="211"/>
  <c r="U35" i="211" s="1"/>
  <c r="T22" i="211"/>
  <c r="T35" i="211" s="1"/>
  <c r="S22" i="211"/>
  <c r="AG21" i="211"/>
  <c r="AF21" i="211"/>
  <c r="AE21" i="211"/>
  <c r="AC21" i="211"/>
  <c r="AB21" i="211"/>
  <c r="W21" i="211"/>
  <c r="V21" i="211"/>
  <c r="U21" i="211"/>
  <c r="T21" i="211"/>
  <c r="T34" i="211" s="1"/>
  <c r="S21" i="211"/>
  <c r="AF20" i="211"/>
  <c r="AE20" i="211"/>
  <c r="AC20" i="211"/>
  <c r="AG20" i="211" s="1"/>
  <c r="AB20" i="211"/>
  <c r="W20" i="211"/>
  <c r="V20" i="211"/>
  <c r="U20" i="211"/>
  <c r="T20" i="211"/>
  <c r="S20" i="211"/>
  <c r="AE19" i="211"/>
  <c r="AC19" i="211"/>
  <c r="AG19" i="211" s="1"/>
  <c r="AB19" i="211"/>
  <c r="AF19" i="211" s="1"/>
  <c r="I19" i="211"/>
  <c r="J19" i="211" s="1"/>
  <c r="K19" i="211" s="1"/>
  <c r="AE18" i="211"/>
  <c r="AC18" i="211"/>
  <c r="AG18" i="211" s="1"/>
  <c r="AB18" i="211"/>
  <c r="AF18" i="211" s="1"/>
  <c r="I18" i="211"/>
  <c r="J18" i="211" s="1"/>
  <c r="K18" i="211" s="1"/>
  <c r="AE17" i="211"/>
  <c r="AC17" i="211"/>
  <c r="AG17" i="211" s="1"/>
  <c r="AB17" i="211"/>
  <c r="AF17" i="211" s="1"/>
  <c r="I17" i="211"/>
  <c r="J17" i="211" s="1"/>
  <c r="K17" i="211" s="1"/>
  <c r="AE16" i="211"/>
  <c r="AC16" i="211"/>
  <c r="AG16" i="211" s="1"/>
  <c r="AB16" i="211"/>
  <c r="AF16" i="211" s="1"/>
  <c r="I16" i="211"/>
  <c r="J16" i="211" s="1"/>
  <c r="K16" i="211" s="1"/>
  <c r="AE15" i="211"/>
  <c r="AC15" i="211"/>
  <c r="AG15" i="211" s="1"/>
  <c r="AB15" i="211"/>
  <c r="AF15" i="211" s="1"/>
  <c r="I15" i="211"/>
  <c r="J15" i="211" s="1"/>
  <c r="K15" i="211" s="1"/>
  <c r="AE14" i="211"/>
  <c r="AC14" i="211"/>
  <c r="AG14" i="211" s="1"/>
  <c r="AB14" i="211"/>
  <c r="AF14" i="211" s="1"/>
  <c r="I14" i="211"/>
  <c r="J14" i="211" s="1"/>
  <c r="K14" i="211" s="1"/>
  <c r="AE13" i="211"/>
  <c r="AC13" i="211"/>
  <c r="AG13" i="211" s="1"/>
  <c r="AB13" i="211"/>
  <c r="AF13" i="211" s="1"/>
  <c r="I13" i="211"/>
  <c r="J13" i="211" s="1"/>
  <c r="K13" i="211" s="1"/>
  <c r="AE12" i="211"/>
  <c r="AC12" i="211"/>
  <c r="AG12" i="211" s="1"/>
  <c r="AB12" i="211"/>
  <c r="AF12" i="211" s="1"/>
  <c r="I12" i="211"/>
  <c r="J12" i="211" s="1"/>
  <c r="K12" i="211" s="1"/>
  <c r="AE11" i="211"/>
  <c r="AC11" i="211"/>
  <c r="AG11" i="211" s="1"/>
  <c r="AB11" i="211"/>
  <c r="AF11" i="211" s="1"/>
  <c r="I11" i="211"/>
  <c r="J11" i="211" s="1"/>
  <c r="K11" i="211" s="1"/>
  <c r="AE10" i="211"/>
  <c r="AC10" i="211"/>
  <c r="AG10" i="211" s="1"/>
  <c r="AB10" i="211"/>
  <c r="AF10" i="211" s="1"/>
  <c r="I10" i="211"/>
  <c r="J10" i="211" s="1"/>
  <c r="K10" i="211" s="1"/>
  <c r="AE9" i="211"/>
  <c r="AC9" i="211"/>
  <c r="AG9" i="211" s="1"/>
  <c r="AB9" i="211"/>
  <c r="AF9" i="211" s="1"/>
  <c r="AE8" i="211"/>
  <c r="AC8" i="211"/>
  <c r="AG8" i="211" s="1"/>
  <c r="AB8" i="211"/>
  <c r="AF8" i="211" s="1"/>
  <c r="AG5" i="211"/>
  <c r="AF5" i="211"/>
  <c r="AE5" i="211"/>
  <c r="AE4" i="211"/>
  <c r="AE3" i="211"/>
  <c r="B59" i="210"/>
  <c r="AE58" i="210"/>
  <c r="AC58" i="210"/>
  <c r="AG58" i="210" s="1"/>
  <c r="AB58" i="210"/>
  <c r="AF58" i="210" s="1"/>
  <c r="AE57" i="210"/>
  <c r="AC57" i="210"/>
  <c r="AG57" i="210" s="1"/>
  <c r="AB57" i="210"/>
  <c r="AF57" i="210" s="1"/>
  <c r="AE56" i="210"/>
  <c r="AC56" i="210"/>
  <c r="AG56" i="210" s="1"/>
  <c r="AB56" i="210"/>
  <c r="AF56" i="210" s="1"/>
  <c r="AG55" i="210"/>
  <c r="AF55" i="210"/>
  <c r="AE55" i="210"/>
  <c r="AC55" i="210"/>
  <c r="AB55" i="210"/>
  <c r="AF54" i="210"/>
  <c r="AE54" i="210"/>
  <c r="AC54" i="210"/>
  <c r="AG54" i="210" s="1"/>
  <c r="AB54" i="210"/>
  <c r="AF53" i="210"/>
  <c r="AE53" i="210"/>
  <c r="AC53" i="210"/>
  <c r="AG53" i="210" s="1"/>
  <c r="AB53" i="210"/>
  <c r="AF52" i="210"/>
  <c r="AE52" i="210"/>
  <c r="AC52" i="210"/>
  <c r="AG52" i="210" s="1"/>
  <c r="AB52" i="210"/>
  <c r="AG51" i="210"/>
  <c r="AF51" i="210"/>
  <c r="AE51" i="210"/>
  <c r="AC51" i="210"/>
  <c r="AB51" i="210"/>
  <c r="I51" i="210"/>
  <c r="J51" i="210" s="1"/>
  <c r="K51" i="210" s="1"/>
  <c r="AE50" i="210"/>
  <c r="AC50" i="210"/>
  <c r="AG50" i="210" s="1"/>
  <c r="AB50" i="210"/>
  <c r="AF50" i="210" s="1"/>
  <c r="I50" i="210"/>
  <c r="J50" i="210" s="1"/>
  <c r="K50" i="210" s="1"/>
  <c r="AE49" i="210"/>
  <c r="AC49" i="210"/>
  <c r="AG49" i="210" s="1"/>
  <c r="AB49" i="210"/>
  <c r="AF49" i="210" s="1"/>
  <c r="I49" i="210"/>
  <c r="J49" i="210" s="1"/>
  <c r="K49" i="210" s="1"/>
  <c r="AG48" i="210"/>
  <c r="AE48" i="210"/>
  <c r="AC48" i="210"/>
  <c r="AB48" i="210"/>
  <c r="AF48" i="210" s="1"/>
  <c r="I48" i="210"/>
  <c r="J48" i="210" s="1"/>
  <c r="K48" i="210" s="1"/>
  <c r="AE47" i="210"/>
  <c r="AC47" i="210"/>
  <c r="AG47" i="210" s="1"/>
  <c r="AB47" i="210"/>
  <c r="AF47" i="210" s="1"/>
  <c r="J47" i="210"/>
  <c r="K47" i="210" s="1"/>
  <c r="I47" i="210"/>
  <c r="AE46" i="210"/>
  <c r="AC46" i="210"/>
  <c r="AG46" i="210" s="1"/>
  <c r="AB46" i="210"/>
  <c r="AF46" i="210" s="1"/>
  <c r="V46" i="210"/>
  <c r="U46" i="210"/>
  <c r="J46" i="210"/>
  <c r="K46" i="210" s="1"/>
  <c r="I46" i="210"/>
  <c r="AF45" i="210"/>
  <c r="AE45" i="210"/>
  <c r="AC45" i="210"/>
  <c r="AG45" i="210" s="1"/>
  <c r="AB45" i="210"/>
  <c r="I45" i="210"/>
  <c r="J45" i="210" s="1"/>
  <c r="K45" i="210" s="1"/>
  <c r="AG44" i="210"/>
  <c r="AE44" i="210"/>
  <c r="AC44" i="210"/>
  <c r="AB44" i="210"/>
  <c r="AF44" i="210" s="1"/>
  <c r="I44" i="210"/>
  <c r="J44" i="210" s="1"/>
  <c r="K44" i="210" s="1"/>
  <c r="AG43" i="210"/>
  <c r="AF43" i="210"/>
  <c r="AE43" i="210"/>
  <c r="AC43" i="210"/>
  <c r="AB43" i="210"/>
  <c r="I43" i="210"/>
  <c r="J43" i="210" s="1"/>
  <c r="K43" i="210" s="1"/>
  <c r="AG42" i="210"/>
  <c r="AE42" i="210"/>
  <c r="AC42" i="210"/>
  <c r="AB42" i="210"/>
  <c r="AF42" i="210" s="1"/>
  <c r="J42" i="210"/>
  <c r="K42" i="210" s="1"/>
  <c r="I42" i="210"/>
  <c r="AF41" i="210"/>
  <c r="AE41" i="210"/>
  <c r="AC41" i="210"/>
  <c r="AG41" i="210" s="1"/>
  <c r="AB41" i="210"/>
  <c r="AG40" i="210"/>
  <c r="AF40" i="210"/>
  <c r="AE40" i="210"/>
  <c r="AC40" i="210"/>
  <c r="AB40" i="210"/>
  <c r="AG39" i="210"/>
  <c r="AE39" i="210"/>
  <c r="AC39" i="210"/>
  <c r="AB39" i="210"/>
  <c r="AF39" i="210" s="1"/>
  <c r="AF38" i="210"/>
  <c r="AE38" i="210"/>
  <c r="AC38" i="210"/>
  <c r="AG38" i="210" s="1"/>
  <c r="AB38" i="210"/>
  <c r="AG37" i="210"/>
  <c r="AE37" i="210"/>
  <c r="AC37" i="210"/>
  <c r="AB37" i="210"/>
  <c r="AF37" i="210" s="1"/>
  <c r="U37" i="210"/>
  <c r="AE36" i="210"/>
  <c r="AC36" i="210"/>
  <c r="AG36" i="210" s="1"/>
  <c r="AB36" i="210"/>
  <c r="AF36" i="210" s="1"/>
  <c r="AE35" i="210"/>
  <c r="AC35" i="210"/>
  <c r="AG35" i="210" s="1"/>
  <c r="AB35" i="210"/>
  <c r="AF35" i="210" s="1"/>
  <c r="I35" i="210"/>
  <c r="J35" i="210" s="1"/>
  <c r="K35" i="210" s="1"/>
  <c r="AE34" i="210"/>
  <c r="AC34" i="210"/>
  <c r="AG34" i="210" s="1"/>
  <c r="AB34" i="210"/>
  <c r="AF34" i="210" s="1"/>
  <c r="I34" i="210"/>
  <c r="J34" i="210" s="1"/>
  <c r="K34" i="210" s="1"/>
  <c r="AG33" i="210"/>
  <c r="AE33" i="210"/>
  <c r="AC33" i="210"/>
  <c r="AB33" i="210"/>
  <c r="AF33" i="210" s="1"/>
  <c r="V33" i="210"/>
  <c r="U33" i="210"/>
  <c r="T33" i="210"/>
  <c r="S33" i="210"/>
  <c r="Q33" i="210"/>
  <c r="I33" i="210"/>
  <c r="J33" i="210" s="1"/>
  <c r="K33" i="210" s="1"/>
  <c r="AE32" i="210"/>
  <c r="AC32" i="210"/>
  <c r="AG32" i="210" s="1"/>
  <c r="AB32" i="210"/>
  <c r="AF32" i="210" s="1"/>
  <c r="I32" i="210"/>
  <c r="J32" i="210" s="1"/>
  <c r="K32" i="210" s="1"/>
  <c r="AF31" i="210"/>
  <c r="AE31" i="210"/>
  <c r="AC31" i="210"/>
  <c r="AG31" i="210" s="1"/>
  <c r="AB31" i="210"/>
  <c r="I31" i="210"/>
  <c r="J31" i="210" s="1"/>
  <c r="K31" i="210" s="1"/>
  <c r="AF30" i="210"/>
  <c r="AE30" i="210"/>
  <c r="AC30" i="210"/>
  <c r="AG30" i="210" s="1"/>
  <c r="AB30" i="210"/>
  <c r="W30" i="210"/>
  <c r="V30" i="210"/>
  <c r="V43" i="210" s="1"/>
  <c r="V56" i="210" s="1"/>
  <c r="U30" i="210"/>
  <c r="U43" i="210" s="1"/>
  <c r="T30" i="210"/>
  <c r="S30" i="210"/>
  <c r="S43" i="210" s="1"/>
  <c r="I30" i="210"/>
  <c r="J30" i="210" s="1"/>
  <c r="K30" i="210" s="1"/>
  <c r="AF29" i="210"/>
  <c r="AE29" i="210"/>
  <c r="AC29" i="210"/>
  <c r="AG29" i="210" s="1"/>
  <c r="AB29" i="210"/>
  <c r="W29" i="210"/>
  <c r="V29" i="210"/>
  <c r="V42" i="210" s="1"/>
  <c r="V55" i="210" s="1"/>
  <c r="U29" i="210"/>
  <c r="T29" i="210"/>
  <c r="T42" i="210" s="1"/>
  <c r="S29" i="210"/>
  <c r="S42" i="210" s="1"/>
  <c r="I29" i="210"/>
  <c r="J29" i="210" s="1"/>
  <c r="K29" i="210" s="1"/>
  <c r="AF28" i="210"/>
  <c r="AE28" i="210"/>
  <c r="AC28" i="210"/>
  <c r="AG28" i="210" s="1"/>
  <c r="AB28" i="210"/>
  <c r="W28" i="210"/>
  <c r="V28" i="210"/>
  <c r="V41" i="210" s="1"/>
  <c r="V54" i="210" s="1"/>
  <c r="U28" i="210"/>
  <c r="U41" i="210" s="1"/>
  <c r="T28" i="210"/>
  <c r="S28" i="210"/>
  <c r="S41" i="210" s="1"/>
  <c r="I28" i="210"/>
  <c r="J28" i="210" s="1"/>
  <c r="K28" i="210" s="1"/>
  <c r="AE27" i="210"/>
  <c r="AC27" i="210"/>
  <c r="AG27" i="210" s="1"/>
  <c r="AB27" i="210"/>
  <c r="AF27" i="210" s="1"/>
  <c r="W27" i="210"/>
  <c r="V40" i="210" s="1"/>
  <c r="V53" i="210" s="1"/>
  <c r="V27" i="210"/>
  <c r="U27" i="210"/>
  <c r="U40" i="210" s="1"/>
  <c r="T27" i="210"/>
  <c r="T40" i="210" s="1"/>
  <c r="S27" i="210"/>
  <c r="I27" i="210"/>
  <c r="J27" i="210" s="1"/>
  <c r="K27" i="210" s="1"/>
  <c r="AF26" i="210"/>
  <c r="AE26" i="210"/>
  <c r="AC26" i="210"/>
  <c r="AG26" i="210" s="1"/>
  <c r="AB26" i="210"/>
  <c r="W26" i="210"/>
  <c r="V26" i="210"/>
  <c r="V39" i="210" s="1"/>
  <c r="V52" i="210" s="1"/>
  <c r="U26" i="210"/>
  <c r="T26" i="210"/>
  <c r="S26" i="210"/>
  <c r="S39" i="210" s="1"/>
  <c r="I26" i="210"/>
  <c r="J26" i="210" s="1"/>
  <c r="K26" i="210" s="1"/>
  <c r="AE25" i="210"/>
  <c r="AC25" i="210"/>
  <c r="AG25" i="210" s="1"/>
  <c r="AB25" i="210"/>
  <c r="AF25" i="210" s="1"/>
  <c r="W25" i="210"/>
  <c r="V25" i="210"/>
  <c r="V38" i="210" s="1"/>
  <c r="V51" i="210" s="1"/>
  <c r="U25" i="210"/>
  <c r="T25" i="210"/>
  <c r="T38" i="210" s="1"/>
  <c r="S25" i="210"/>
  <c r="S38" i="210" s="1"/>
  <c r="AG24" i="210"/>
  <c r="AE24" i="210"/>
  <c r="AC24" i="210"/>
  <c r="AB24" i="210"/>
  <c r="AF24" i="210" s="1"/>
  <c r="W24" i="210"/>
  <c r="V24" i="210"/>
  <c r="V37" i="210" s="1"/>
  <c r="V50" i="210" s="1"/>
  <c r="U24" i="210"/>
  <c r="T24" i="210"/>
  <c r="T37" i="210" s="1"/>
  <c r="S24" i="210"/>
  <c r="AG23" i="210"/>
  <c r="AE23" i="210"/>
  <c r="AC23" i="210"/>
  <c r="AB23" i="210"/>
  <c r="AF23" i="210" s="1"/>
  <c r="W23" i="210"/>
  <c r="V23" i="210"/>
  <c r="V36" i="210" s="1"/>
  <c r="V49" i="210" s="1"/>
  <c r="U23" i="210"/>
  <c r="T23" i="210"/>
  <c r="T36" i="210" s="1"/>
  <c r="S23" i="210"/>
  <c r="S36" i="210" s="1"/>
  <c r="AE22" i="210"/>
  <c r="AC22" i="210"/>
  <c r="AG22" i="210" s="1"/>
  <c r="AB22" i="210"/>
  <c r="AF22" i="210" s="1"/>
  <c r="W22" i="210"/>
  <c r="V22" i="210"/>
  <c r="U22" i="210"/>
  <c r="U35" i="210" s="1"/>
  <c r="T22" i="210"/>
  <c r="S35" i="210" s="1"/>
  <c r="S22" i="210"/>
  <c r="AG21" i="210"/>
  <c r="AE21" i="210"/>
  <c r="AC21" i="210"/>
  <c r="AB21" i="210"/>
  <c r="AF21" i="210" s="1"/>
  <c r="W21" i="210"/>
  <c r="V21" i="210"/>
  <c r="V34" i="210" s="1"/>
  <c r="V47" i="210" s="1"/>
  <c r="U21" i="210"/>
  <c r="U34" i="210" s="1"/>
  <c r="T21" i="210"/>
  <c r="T34" i="210" s="1"/>
  <c r="S21" i="210"/>
  <c r="S34" i="210" s="1"/>
  <c r="AG20" i="210"/>
  <c r="AE20" i="210"/>
  <c r="AC20" i="210"/>
  <c r="AB20" i="210"/>
  <c r="AF20" i="210" s="1"/>
  <c r="W20" i="210"/>
  <c r="V20" i="210"/>
  <c r="U20" i="210"/>
  <c r="T20" i="210"/>
  <c r="S20" i="210"/>
  <c r="AF19" i="210"/>
  <c r="AE19" i="210"/>
  <c r="AC19" i="210"/>
  <c r="AG19" i="210" s="1"/>
  <c r="AB19" i="210"/>
  <c r="I19" i="210"/>
  <c r="J19" i="210" s="1"/>
  <c r="K19" i="210" s="1"/>
  <c r="AG18" i="210"/>
  <c r="AF18" i="210"/>
  <c r="AE18" i="210"/>
  <c r="AC18" i="210"/>
  <c r="AB18" i="210"/>
  <c r="I18" i="210"/>
  <c r="J18" i="210" s="1"/>
  <c r="K18" i="210" s="1"/>
  <c r="AE17" i="210"/>
  <c r="AC17" i="210"/>
  <c r="AG17" i="210" s="1"/>
  <c r="AB17" i="210"/>
  <c r="AF17" i="210" s="1"/>
  <c r="I17" i="210"/>
  <c r="J17" i="210" s="1"/>
  <c r="K17" i="210" s="1"/>
  <c r="AG16" i="210"/>
  <c r="AF16" i="210"/>
  <c r="AE16" i="210"/>
  <c r="AC16" i="210"/>
  <c r="AB16" i="210"/>
  <c r="I16" i="210"/>
  <c r="J16" i="210" s="1"/>
  <c r="K16" i="210" s="1"/>
  <c r="AF15" i="210"/>
  <c r="AE15" i="210"/>
  <c r="AC15" i="210"/>
  <c r="AG15" i="210" s="1"/>
  <c r="AB15" i="210"/>
  <c r="J15" i="210"/>
  <c r="K15" i="210" s="1"/>
  <c r="I15" i="210"/>
  <c r="AE14" i="210"/>
  <c r="AC14" i="210"/>
  <c r="AG14" i="210" s="1"/>
  <c r="AB14" i="210"/>
  <c r="AF14" i="210" s="1"/>
  <c r="J14" i="210"/>
  <c r="K14" i="210" s="1"/>
  <c r="I14" i="210"/>
  <c r="AG13" i="210"/>
  <c r="AE13" i="210"/>
  <c r="AC13" i="210"/>
  <c r="AB13" i="210"/>
  <c r="AF13" i="210" s="1"/>
  <c r="I13" i="210"/>
  <c r="J13" i="210" s="1"/>
  <c r="K13" i="210" s="1"/>
  <c r="AE12" i="210"/>
  <c r="AC12" i="210"/>
  <c r="AG12" i="210" s="1"/>
  <c r="AB12" i="210"/>
  <c r="AF12" i="210" s="1"/>
  <c r="I12" i="210"/>
  <c r="J12" i="210" s="1"/>
  <c r="K12" i="210" s="1"/>
  <c r="AG11" i="210"/>
  <c r="AF11" i="210"/>
  <c r="AE11" i="210"/>
  <c r="AC11" i="210"/>
  <c r="AB11" i="210"/>
  <c r="I11" i="210"/>
  <c r="J11" i="210" s="1"/>
  <c r="K11" i="210" s="1"/>
  <c r="AF10" i="210"/>
  <c r="AE10" i="210"/>
  <c r="AC10" i="210"/>
  <c r="AG10" i="210" s="1"/>
  <c r="AB10" i="210"/>
  <c r="I10" i="210"/>
  <c r="J10" i="210" s="1"/>
  <c r="K10" i="210" s="1"/>
  <c r="AG9" i="210"/>
  <c r="AE9" i="210"/>
  <c r="AC9" i="210"/>
  <c r="AB9" i="210"/>
  <c r="AF9" i="210" s="1"/>
  <c r="AF8" i="210"/>
  <c r="AE8" i="210"/>
  <c r="AC8" i="210"/>
  <c r="AG8" i="210" s="1"/>
  <c r="AB8" i="210"/>
  <c r="AG5" i="210"/>
  <c r="AF5" i="210"/>
  <c r="AE5" i="210"/>
  <c r="AE4" i="210"/>
  <c r="AE3" i="210"/>
  <c r="I19" i="206"/>
  <c r="J19" i="206" s="1"/>
  <c r="I18" i="206"/>
  <c r="J18" i="206" s="1"/>
  <c r="I17" i="206"/>
  <c r="J17" i="206" s="1"/>
  <c r="I16" i="206"/>
  <c r="J16" i="206" s="1"/>
  <c r="I15" i="206"/>
  <c r="J15" i="206" s="1"/>
  <c r="I14" i="206"/>
  <c r="J14" i="206" s="1"/>
  <c r="I13" i="206"/>
  <c r="J13" i="206" s="1"/>
  <c r="I12" i="206"/>
  <c r="J12" i="206" s="1"/>
  <c r="I19" i="208"/>
  <c r="J19" i="208" s="1"/>
  <c r="I18" i="208"/>
  <c r="J18" i="208" s="1"/>
  <c r="I17" i="208"/>
  <c r="J17" i="208" s="1"/>
  <c r="I16" i="208"/>
  <c r="J16" i="208" s="1"/>
  <c r="I15" i="208"/>
  <c r="J15" i="208" s="1"/>
  <c r="I14" i="208"/>
  <c r="J14" i="208" s="1"/>
  <c r="I13" i="208"/>
  <c r="J13" i="208" s="1"/>
  <c r="I12" i="208"/>
  <c r="J12" i="208" s="1"/>
  <c r="I19" i="209"/>
  <c r="J19" i="209" s="1"/>
  <c r="J18" i="209"/>
  <c r="I18" i="209"/>
  <c r="I17" i="209"/>
  <c r="J17" i="209" s="1"/>
  <c r="J16" i="209"/>
  <c r="I16" i="209"/>
  <c r="I15" i="209"/>
  <c r="J15" i="209" s="1"/>
  <c r="J14" i="209"/>
  <c r="I14" i="209"/>
  <c r="I13" i="209"/>
  <c r="J13" i="209" s="1"/>
  <c r="I12" i="209"/>
  <c r="J12" i="209" s="1"/>
  <c r="D33" i="184" a="1"/>
  <c r="D26" i="184" a="1"/>
  <c r="C24" i="184" a="1"/>
  <c r="D45" i="184" a="1"/>
  <c r="D30" i="184" a="1"/>
  <c r="C34" i="184" a="1"/>
  <c r="D27" i="184" a="1"/>
  <c r="C59" i="184" a="1"/>
  <c r="D38" i="184" a="1"/>
  <c r="D56" i="184" a="1"/>
  <c r="C38" i="184" a="1"/>
  <c r="D41" i="184" a="1"/>
  <c r="D54" i="184" a="1"/>
  <c r="C42" i="184" a="1"/>
  <c r="D59" i="184" a="1"/>
  <c r="C17" i="184" a="1"/>
  <c r="L52" i="184" a="1"/>
  <c r="D11" i="184" a="1"/>
  <c r="C25" i="184" a="1"/>
  <c r="C26" i="184" a="1"/>
  <c r="C48" i="184" a="1"/>
  <c r="C18" i="184" a="1"/>
  <c r="P52" i="184" a="1"/>
  <c r="C58" i="184" a="1"/>
  <c r="C21" i="184" a="1"/>
  <c r="C27" i="184" a="1"/>
  <c r="C43" i="184" a="1"/>
  <c r="D17" i="184" a="1"/>
  <c r="C15" i="184" a="1"/>
  <c r="C30" i="184" a="1"/>
  <c r="C33" i="184" a="1"/>
  <c r="D55" i="184" a="1"/>
  <c r="C60" i="184" a="1"/>
  <c r="D14" i="184" a="1"/>
  <c r="C52" i="184" a="1"/>
  <c r="C57" i="184" a="1"/>
  <c r="C39" i="184" a="1"/>
  <c r="D39" i="184" a="1"/>
  <c r="C19" i="184" a="1"/>
  <c r="D36" i="184" a="1"/>
  <c r="D46" i="184" a="1"/>
  <c r="D19" i="184" a="1"/>
  <c r="D60" i="184" a="1"/>
  <c r="C12" i="184" a="1"/>
  <c r="D16" i="184" a="1"/>
  <c r="C40" i="184" a="1"/>
  <c r="D42" i="184" a="1"/>
  <c r="C53" i="184" a="1"/>
  <c r="D20" i="184" a="1"/>
  <c r="D49" i="184" a="1"/>
  <c r="D34" i="184" a="1"/>
  <c r="M52" i="184" a="1"/>
  <c r="D47" i="184" a="1"/>
  <c r="D51" i="184" a="1"/>
  <c r="D53" i="184" a="1"/>
  <c r="C46" i="184" a="1"/>
  <c r="D15" i="184" a="1"/>
  <c r="D40" i="184" a="1"/>
  <c r="D52" i="184" a="1"/>
  <c r="C51" i="184" a="1"/>
  <c r="C23" i="184" a="1"/>
  <c r="D35" i="184" a="1"/>
  <c r="D24" i="184" a="1"/>
  <c r="K52" i="184" a="1"/>
  <c r="D48" i="184" a="1"/>
  <c r="C22" i="184" a="1"/>
  <c r="C11" i="184" a="1"/>
  <c r="C49" i="184" a="1"/>
  <c r="D37" i="184" a="1"/>
  <c r="D58" i="184" a="1"/>
  <c r="C54" i="184" a="1"/>
  <c r="C31" i="184" a="1"/>
  <c r="C13" i="184" a="1"/>
  <c r="D44" i="184" a="1"/>
  <c r="C14" i="184" a="1"/>
  <c r="D18" i="184" a="1"/>
  <c r="C28" i="184" a="1"/>
  <c r="C37" i="184" a="1"/>
  <c r="D29" i="184" a="1"/>
  <c r="D25" i="184" a="1"/>
  <c r="C36" i="184" a="1"/>
  <c r="O52" i="184" a="1"/>
  <c r="D32" i="184" a="1"/>
  <c r="C56" i="184" a="1"/>
  <c r="D23" i="184" a="1"/>
  <c r="C16" i="184" a="1"/>
  <c r="D57" i="184" a="1"/>
  <c r="C20" i="184" a="1"/>
  <c r="C32" i="184" a="1"/>
  <c r="D43" i="184" a="1"/>
  <c r="C44" i="184" a="1"/>
  <c r="D13" i="184" a="1"/>
  <c r="C45" i="184" a="1"/>
  <c r="C29" i="184" a="1"/>
  <c r="D21" i="184" a="1"/>
  <c r="C55" i="184" a="1"/>
  <c r="C35" i="184" a="1"/>
  <c r="C50" i="184" a="1"/>
  <c r="D12" i="184" a="1"/>
  <c r="N52" i="184" a="1"/>
  <c r="D22" i="184" a="1"/>
  <c r="C47" i="184" a="1"/>
  <c r="D50" i="184" a="1"/>
  <c r="D28" i="184" a="1"/>
  <c r="D31" i="184" a="1"/>
  <c r="C41" i="184" a="1"/>
  <c r="N52" i="184" l="1"/>
  <c r="M52" i="184"/>
  <c r="P52" i="184"/>
  <c r="L52" i="184"/>
  <c r="O52" i="184"/>
  <c r="K52" i="184"/>
  <c r="J51" i="184"/>
  <c r="G11" i="184"/>
  <c r="C58" i="184"/>
  <c r="D23" i="184"/>
  <c r="C20" i="184"/>
  <c r="C34" i="184"/>
  <c r="D45" i="184"/>
  <c r="D20" i="184"/>
  <c r="C19" i="184"/>
  <c r="D22" i="184"/>
  <c r="C29" i="184"/>
  <c r="C41" i="184"/>
  <c r="C46" i="184"/>
  <c r="D41" i="184"/>
  <c r="D40" i="184"/>
  <c r="C14" i="184"/>
  <c r="C54" i="184"/>
  <c r="C28" i="184"/>
  <c r="D34" i="184"/>
  <c r="D18" i="184"/>
  <c r="D37" i="184"/>
  <c r="D52" i="184"/>
  <c r="C45" i="184"/>
  <c r="D24" i="184"/>
  <c r="C36" i="184"/>
  <c r="D31" i="184"/>
  <c r="C57" i="184"/>
  <c r="C25" i="184"/>
  <c r="C23" i="184"/>
  <c r="C49" i="184"/>
  <c r="D56" i="184"/>
  <c r="C11" i="184"/>
  <c r="C21" i="184"/>
  <c r="D19" i="184"/>
  <c r="C15" i="184"/>
  <c r="G24" i="184"/>
  <c r="C60" i="184"/>
  <c r="D27" i="184"/>
  <c r="D11" i="184"/>
  <c r="D58" i="184"/>
  <c r="D53" i="184"/>
  <c r="C26" i="184"/>
  <c r="C52" i="184"/>
  <c r="D15" i="184"/>
  <c r="C50" i="184"/>
  <c r="C59" i="184"/>
  <c r="C40" i="184"/>
  <c r="D42" i="184"/>
  <c r="C12" i="184"/>
  <c r="C44" i="184"/>
  <c r="D26" i="184"/>
  <c r="C22" i="184"/>
  <c r="C24" i="184"/>
  <c r="D59" i="184"/>
  <c r="C17" i="184"/>
  <c r="C37" i="184"/>
  <c r="C55" i="184"/>
  <c r="C35" i="184"/>
  <c r="D46" i="184"/>
  <c r="D43" i="184"/>
  <c r="D36" i="184"/>
  <c r="D54" i="184"/>
  <c r="D30" i="184"/>
  <c r="D48" i="184"/>
  <c r="D16" i="184"/>
  <c r="C13" i="184"/>
  <c r="D28" i="184"/>
  <c r="C18" i="184"/>
  <c r="D39" i="184"/>
  <c r="C16" i="184"/>
  <c r="D50" i="184"/>
  <c r="C38" i="184"/>
  <c r="D51" i="184"/>
  <c r="D44" i="184"/>
  <c r="C39" i="184"/>
  <c r="D13" i="184"/>
  <c r="D60" i="184"/>
  <c r="D33" i="184"/>
  <c r="C47" i="184"/>
  <c r="D25" i="184"/>
  <c r="D17" i="184"/>
  <c r="C53" i="184"/>
  <c r="D29" i="184"/>
  <c r="C27" i="184"/>
  <c r="D55" i="184"/>
  <c r="D21" i="184"/>
  <c r="C51" i="184"/>
  <c r="C42" i="184"/>
  <c r="D47" i="184"/>
  <c r="D38" i="184"/>
  <c r="C32" i="184"/>
  <c r="C48" i="184"/>
  <c r="D14" i="184"/>
  <c r="C30" i="184"/>
  <c r="C56" i="184"/>
  <c r="C31" i="184"/>
  <c r="D32" i="184"/>
  <c r="D12" i="184"/>
  <c r="D49" i="184"/>
  <c r="C33" i="184"/>
  <c r="D57" i="184"/>
  <c r="C43" i="184"/>
  <c r="D35" i="184"/>
  <c r="T34" i="214"/>
  <c r="V39" i="214"/>
  <c r="V52" i="214" s="1"/>
  <c r="S40" i="214"/>
  <c r="V42" i="214"/>
  <c r="V55" i="214" s="1"/>
  <c r="V43" i="214"/>
  <c r="V56" i="214" s="1"/>
  <c r="T41" i="214"/>
  <c r="U36" i="214"/>
  <c r="U37" i="214"/>
  <c r="U38" i="214"/>
  <c r="U41" i="214"/>
  <c r="S42" i="214"/>
  <c r="T42" i="214"/>
  <c r="V36" i="214"/>
  <c r="V49" i="214" s="1"/>
  <c r="V35" i="214"/>
  <c r="V48" i="214" s="1"/>
  <c r="S39" i="214"/>
  <c r="T34" i="213"/>
  <c r="V42" i="213"/>
  <c r="V55" i="213" s="1"/>
  <c r="S43" i="213"/>
  <c r="V36" i="213"/>
  <c r="V49" i="213" s="1"/>
  <c r="T37" i="213"/>
  <c r="S38" i="213"/>
  <c r="T41" i="213"/>
  <c r="V37" i="213"/>
  <c r="V50" i="213" s="1"/>
  <c r="V38" i="213"/>
  <c r="V51" i="213" s="1"/>
  <c r="S37" i="213"/>
  <c r="U42" i="213"/>
  <c r="U38" i="213"/>
  <c r="T39" i="213"/>
  <c r="S40" i="213"/>
  <c r="V38" i="212"/>
  <c r="V51" i="212" s="1"/>
  <c r="T39" i="212"/>
  <c r="U35" i="212"/>
  <c r="T36" i="212"/>
  <c r="S37" i="212"/>
  <c r="U41" i="212"/>
  <c r="U38" i="212"/>
  <c r="V41" i="212"/>
  <c r="V54" i="212" s="1"/>
  <c r="S42" i="212"/>
  <c r="S41" i="212"/>
  <c r="V39" i="212"/>
  <c r="V52" i="212" s="1"/>
  <c r="T41" i="212"/>
  <c r="U40" i="212"/>
  <c r="T43" i="212"/>
  <c r="V35" i="212"/>
  <c r="V48" i="212" s="1"/>
  <c r="T37" i="212"/>
  <c r="S38" i="212"/>
  <c r="T42" i="212"/>
  <c r="V37" i="212"/>
  <c r="V50" i="212" s="1"/>
  <c r="V42" i="212"/>
  <c r="V55" i="212" s="1"/>
  <c r="T34" i="212"/>
  <c r="U36" i="211"/>
  <c r="U37" i="211"/>
  <c r="T38" i="211"/>
  <c r="U41" i="211"/>
  <c r="T42" i="211"/>
  <c r="V38" i="211"/>
  <c r="V51" i="211" s="1"/>
  <c r="S39" i="211"/>
  <c r="U42" i="211"/>
  <c r="S34" i="211"/>
  <c r="T39" i="211"/>
  <c r="V42" i="211"/>
  <c r="V55" i="211" s="1"/>
  <c r="U34" i="211"/>
  <c r="S35" i="211"/>
  <c r="T40" i="211"/>
  <c r="V34" i="211"/>
  <c r="V47" i="211" s="1"/>
  <c r="T43" i="211"/>
  <c r="V39" i="211"/>
  <c r="V52" i="211" s="1"/>
  <c r="U40" i="211"/>
  <c r="T41" i="211"/>
  <c r="V35" i="211"/>
  <c r="V48" i="211" s="1"/>
  <c r="T37" i="211"/>
  <c r="V35" i="210"/>
  <c r="V48" i="210" s="1"/>
  <c r="U36" i="210"/>
  <c r="T41" i="210"/>
  <c r="U39" i="210"/>
  <c r="T43" i="210"/>
  <c r="T35" i="210"/>
  <c r="S37" i="210"/>
  <c r="U42" i="210"/>
  <c r="U38" i="210"/>
  <c r="T39" i="210"/>
  <c r="S40" i="210"/>
  <c r="I51" i="206"/>
  <c r="J51" i="206" s="1"/>
  <c r="K51" i="206" s="1"/>
  <c r="I50" i="206"/>
  <c r="J50" i="206" s="1"/>
  <c r="K50" i="206" s="1"/>
  <c r="I49" i="206"/>
  <c r="J49" i="206" s="1"/>
  <c r="K49" i="206" s="1"/>
  <c r="I48" i="206"/>
  <c r="J48" i="206" s="1"/>
  <c r="K48" i="206" s="1"/>
  <c r="I47" i="206"/>
  <c r="J47" i="206" s="1"/>
  <c r="K47" i="206" s="1"/>
  <c r="I46" i="206"/>
  <c r="J46" i="206" s="1"/>
  <c r="K46" i="206" s="1"/>
  <c r="I51" i="208"/>
  <c r="J51" i="208" s="1"/>
  <c r="K51" i="208" s="1"/>
  <c r="I50" i="208"/>
  <c r="J50" i="208" s="1"/>
  <c r="K50" i="208" s="1"/>
  <c r="I49" i="208"/>
  <c r="J49" i="208" s="1"/>
  <c r="K49" i="208" s="1"/>
  <c r="I48" i="208"/>
  <c r="J48" i="208" s="1"/>
  <c r="K48" i="208" s="1"/>
  <c r="I47" i="208"/>
  <c r="J47" i="208" s="1"/>
  <c r="K47" i="208" s="1"/>
  <c r="I46" i="208"/>
  <c r="J46" i="208" s="1"/>
  <c r="K46" i="208" s="1"/>
  <c r="J51" i="209"/>
  <c r="I51" i="209"/>
  <c r="J50" i="209"/>
  <c r="K50" i="209" s="1"/>
  <c r="I50" i="209"/>
  <c r="I49" i="209"/>
  <c r="J49" i="209" s="1"/>
  <c r="K49" i="209" s="1"/>
  <c r="J48" i="209"/>
  <c r="K48" i="209" s="1"/>
  <c r="I48" i="209"/>
  <c r="J47" i="209"/>
  <c r="K47" i="209" s="1"/>
  <c r="I47" i="209"/>
  <c r="J46" i="209"/>
  <c r="K46" i="209" s="1"/>
  <c r="I46" i="209"/>
  <c r="B59" i="209"/>
  <c r="AE58" i="209"/>
  <c r="AC58" i="209"/>
  <c r="AG58" i="209" s="1"/>
  <c r="AB58" i="209"/>
  <c r="AF58" i="209" s="1"/>
  <c r="AE57" i="209"/>
  <c r="AC57" i="209"/>
  <c r="AG57" i="209" s="1"/>
  <c r="AB57" i="209"/>
  <c r="AF57" i="209" s="1"/>
  <c r="AF56" i="209"/>
  <c r="AE56" i="209"/>
  <c r="AC56" i="209"/>
  <c r="AG56" i="209" s="1"/>
  <c r="AB56" i="209"/>
  <c r="AE55" i="209"/>
  <c r="AC55" i="209"/>
  <c r="AG55" i="209" s="1"/>
  <c r="AB55" i="209"/>
  <c r="AF55" i="209" s="1"/>
  <c r="AE54" i="209"/>
  <c r="AC54" i="209"/>
  <c r="AG54" i="209" s="1"/>
  <c r="AB54" i="209"/>
  <c r="AF54" i="209" s="1"/>
  <c r="AE53" i="209"/>
  <c r="AC53" i="209"/>
  <c r="AG53" i="209" s="1"/>
  <c r="AB53" i="209"/>
  <c r="AF53" i="209" s="1"/>
  <c r="AE52" i="209"/>
  <c r="AC52" i="209"/>
  <c r="AG52" i="209" s="1"/>
  <c r="AB52" i="209"/>
  <c r="AF52" i="209" s="1"/>
  <c r="AE51" i="209"/>
  <c r="AC51" i="209"/>
  <c r="AG51" i="209" s="1"/>
  <c r="AB51" i="209"/>
  <c r="AF51" i="209" s="1"/>
  <c r="K51" i="209"/>
  <c r="AF50" i="209"/>
  <c r="AE50" i="209"/>
  <c r="AC50" i="209"/>
  <c r="AG50" i="209" s="1"/>
  <c r="AB50" i="209"/>
  <c r="AG49" i="209"/>
  <c r="AE49" i="209"/>
  <c r="AC49" i="209"/>
  <c r="AB49" i="209"/>
  <c r="AF49" i="209" s="1"/>
  <c r="AE48" i="209"/>
  <c r="AC48" i="209"/>
  <c r="AG48" i="209" s="1"/>
  <c r="AB48" i="209"/>
  <c r="AF48" i="209" s="1"/>
  <c r="AE47" i="209"/>
  <c r="AC47" i="209"/>
  <c r="AG47" i="209" s="1"/>
  <c r="AB47" i="209"/>
  <c r="AF47" i="209" s="1"/>
  <c r="AG46" i="209"/>
  <c r="AF46" i="209"/>
  <c r="AE46" i="209"/>
  <c r="AC46" i="209"/>
  <c r="AB46" i="209"/>
  <c r="V46" i="209"/>
  <c r="U46" i="209"/>
  <c r="AG45" i="209"/>
  <c r="AF45" i="209"/>
  <c r="AE45" i="209"/>
  <c r="AC45" i="209"/>
  <c r="AB45" i="209"/>
  <c r="I45" i="209"/>
  <c r="J45" i="209" s="1"/>
  <c r="K45" i="209" s="1"/>
  <c r="AE44" i="209"/>
  <c r="AC44" i="209"/>
  <c r="AG44" i="209" s="1"/>
  <c r="AB44" i="209"/>
  <c r="AF44" i="209" s="1"/>
  <c r="I44" i="209"/>
  <c r="J44" i="209" s="1"/>
  <c r="K44" i="209" s="1"/>
  <c r="AG43" i="209"/>
  <c r="AF43" i="209"/>
  <c r="AE43" i="209"/>
  <c r="AC43" i="209"/>
  <c r="AB43" i="209"/>
  <c r="I43" i="209"/>
  <c r="J43" i="209" s="1"/>
  <c r="K43" i="209" s="1"/>
  <c r="AE42" i="209"/>
  <c r="AC42" i="209"/>
  <c r="AG42" i="209" s="1"/>
  <c r="AB42" i="209"/>
  <c r="AF42" i="209" s="1"/>
  <c r="I42" i="209"/>
  <c r="J42" i="209" s="1"/>
  <c r="K42" i="209" s="1"/>
  <c r="AE41" i="209"/>
  <c r="AC41" i="209"/>
  <c r="AG41" i="209" s="1"/>
  <c r="AB41" i="209"/>
  <c r="AF41" i="209" s="1"/>
  <c r="AE40" i="209"/>
  <c r="AC40" i="209"/>
  <c r="AG40" i="209" s="1"/>
  <c r="AB40" i="209"/>
  <c r="AF40" i="209" s="1"/>
  <c r="AF39" i="209"/>
  <c r="AE39" i="209"/>
  <c r="AC39" i="209"/>
  <c r="AG39" i="209" s="1"/>
  <c r="AB39" i="209"/>
  <c r="AG38" i="209"/>
  <c r="AE38" i="209"/>
  <c r="AC38" i="209"/>
  <c r="AB38" i="209"/>
  <c r="AF38" i="209" s="1"/>
  <c r="AE37" i="209"/>
  <c r="AC37" i="209"/>
  <c r="AG37" i="209" s="1"/>
  <c r="AB37" i="209"/>
  <c r="AF37" i="209" s="1"/>
  <c r="AF36" i="209"/>
  <c r="AE36" i="209"/>
  <c r="AC36" i="209"/>
  <c r="AG36" i="209" s="1"/>
  <c r="AB36" i="209"/>
  <c r="AG35" i="209"/>
  <c r="AF35" i="209"/>
  <c r="AE35" i="209"/>
  <c r="AC35" i="209"/>
  <c r="AB35" i="209"/>
  <c r="I35" i="209"/>
  <c r="J35" i="209" s="1"/>
  <c r="K35" i="209" s="1"/>
  <c r="AE34" i="209"/>
  <c r="AC34" i="209"/>
  <c r="AG34" i="209" s="1"/>
  <c r="AB34" i="209"/>
  <c r="AF34" i="209" s="1"/>
  <c r="I34" i="209"/>
  <c r="J34" i="209" s="1"/>
  <c r="K34" i="209" s="1"/>
  <c r="AE33" i="209"/>
  <c r="AC33" i="209"/>
  <c r="AG33" i="209" s="1"/>
  <c r="AB33" i="209"/>
  <c r="AF33" i="209" s="1"/>
  <c r="V33" i="209"/>
  <c r="U33" i="209"/>
  <c r="T33" i="209"/>
  <c r="S33" i="209"/>
  <c r="Q33" i="209"/>
  <c r="I33" i="209"/>
  <c r="J33" i="209" s="1"/>
  <c r="K33" i="209" s="1"/>
  <c r="AG32" i="209"/>
  <c r="AE32" i="209"/>
  <c r="AC32" i="209"/>
  <c r="AB32" i="209"/>
  <c r="AF32" i="209" s="1"/>
  <c r="J32" i="209"/>
  <c r="K32" i="209" s="1"/>
  <c r="I32" i="209"/>
  <c r="AE31" i="209"/>
  <c r="AC31" i="209"/>
  <c r="AG31" i="209" s="1"/>
  <c r="AB31" i="209"/>
  <c r="AF31" i="209" s="1"/>
  <c r="I31" i="209"/>
  <c r="J31" i="209" s="1"/>
  <c r="K31" i="209" s="1"/>
  <c r="AG30" i="209"/>
  <c r="AE30" i="209"/>
  <c r="AC30" i="209"/>
  <c r="AB30" i="209"/>
  <c r="AF30" i="209" s="1"/>
  <c r="W30" i="209"/>
  <c r="V30" i="209"/>
  <c r="V43" i="209" s="1"/>
  <c r="V56" i="209" s="1"/>
  <c r="U30" i="209"/>
  <c r="T30" i="209"/>
  <c r="T43" i="209" s="1"/>
  <c r="S30" i="209"/>
  <c r="S43" i="209" s="1"/>
  <c r="I30" i="209"/>
  <c r="J30" i="209" s="1"/>
  <c r="K30" i="209" s="1"/>
  <c r="AE29" i="209"/>
  <c r="AC29" i="209"/>
  <c r="AG29" i="209" s="1"/>
  <c r="AB29" i="209"/>
  <c r="AF29" i="209" s="1"/>
  <c r="W29" i="209"/>
  <c r="V29" i="209"/>
  <c r="V42" i="209" s="1"/>
  <c r="V55" i="209" s="1"/>
  <c r="U29" i="209"/>
  <c r="U42" i="209" s="1"/>
  <c r="T29" i="209"/>
  <c r="S29" i="209"/>
  <c r="J29" i="209"/>
  <c r="K29" i="209" s="1"/>
  <c r="I29" i="209"/>
  <c r="AG28" i="209"/>
  <c r="AE28" i="209"/>
  <c r="AC28" i="209"/>
  <c r="AB28" i="209"/>
  <c r="AF28" i="209" s="1"/>
  <c r="W28" i="209"/>
  <c r="V28" i="209"/>
  <c r="U28" i="209"/>
  <c r="T28" i="209"/>
  <c r="T41" i="209" s="1"/>
  <c r="S28" i="209"/>
  <c r="S41" i="209" s="1"/>
  <c r="I28" i="209"/>
  <c r="J28" i="209" s="1"/>
  <c r="K28" i="209" s="1"/>
  <c r="AE27" i="209"/>
  <c r="AC27" i="209"/>
  <c r="AG27" i="209" s="1"/>
  <c r="AB27" i="209"/>
  <c r="AF27" i="209" s="1"/>
  <c r="W27" i="209"/>
  <c r="V27" i="209"/>
  <c r="V40" i="209" s="1"/>
  <c r="V53" i="209" s="1"/>
  <c r="U27" i="209"/>
  <c r="U40" i="209" s="1"/>
  <c r="T27" i="209"/>
  <c r="S27" i="209"/>
  <c r="S40" i="209" s="1"/>
  <c r="I27" i="209"/>
  <c r="J27" i="209" s="1"/>
  <c r="K27" i="209" s="1"/>
  <c r="AG26" i="209"/>
  <c r="AE26" i="209"/>
  <c r="AC26" i="209"/>
  <c r="AB26" i="209"/>
  <c r="AF26" i="209" s="1"/>
  <c r="W26" i="209"/>
  <c r="V26" i="209"/>
  <c r="U26" i="209"/>
  <c r="U39" i="209" s="1"/>
  <c r="T26" i="209"/>
  <c r="T39" i="209" s="1"/>
  <c r="S26" i="209"/>
  <c r="S39" i="209" s="1"/>
  <c r="I26" i="209"/>
  <c r="J26" i="209" s="1"/>
  <c r="K26" i="209" s="1"/>
  <c r="AE25" i="209"/>
  <c r="AC25" i="209"/>
  <c r="AG25" i="209" s="1"/>
  <c r="AB25" i="209"/>
  <c r="AF25" i="209" s="1"/>
  <c r="W25" i="209"/>
  <c r="V25" i="209"/>
  <c r="V38" i="209" s="1"/>
  <c r="V51" i="209" s="1"/>
  <c r="U25" i="209"/>
  <c r="U38" i="209" s="1"/>
  <c r="T25" i="209"/>
  <c r="S25" i="209"/>
  <c r="S38" i="209" s="1"/>
  <c r="AF24" i="209"/>
  <c r="AE24" i="209"/>
  <c r="AC24" i="209"/>
  <c r="AG24" i="209" s="1"/>
  <c r="AB24" i="209"/>
  <c r="W24" i="209"/>
  <c r="V24" i="209"/>
  <c r="V37" i="209" s="1"/>
  <c r="V50" i="209" s="1"/>
  <c r="U24" i="209"/>
  <c r="T24" i="209"/>
  <c r="T37" i="209" s="1"/>
  <c r="S24" i="209"/>
  <c r="S37" i="209" s="1"/>
  <c r="AF23" i="209"/>
  <c r="AE23" i="209"/>
  <c r="AC23" i="209"/>
  <c r="AG23" i="209" s="1"/>
  <c r="AB23" i="209"/>
  <c r="W23" i="209"/>
  <c r="V23" i="209"/>
  <c r="U23" i="209"/>
  <c r="U36" i="209" s="1"/>
  <c r="T23" i="209"/>
  <c r="T36" i="209" s="1"/>
  <c r="S23" i="209"/>
  <c r="S36" i="209" s="1"/>
  <c r="AE22" i="209"/>
  <c r="AC22" i="209"/>
  <c r="AG22" i="209" s="1"/>
  <c r="AB22" i="209"/>
  <c r="AF22" i="209" s="1"/>
  <c r="W22" i="209"/>
  <c r="V22" i="209"/>
  <c r="V35" i="209" s="1"/>
  <c r="V48" i="209" s="1"/>
  <c r="U22" i="209"/>
  <c r="U35" i="209" s="1"/>
  <c r="T22" i="209"/>
  <c r="T35" i="209" s="1"/>
  <c r="S22" i="209"/>
  <c r="AF21" i="209"/>
  <c r="AE21" i="209"/>
  <c r="AC21" i="209"/>
  <c r="AG21" i="209" s="1"/>
  <c r="AB21" i="209"/>
  <c r="W21" i="209"/>
  <c r="V21" i="209"/>
  <c r="V34" i="209" s="1"/>
  <c r="V47" i="209" s="1"/>
  <c r="U21" i="209"/>
  <c r="U34" i="209" s="1"/>
  <c r="T21" i="209"/>
  <c r="S21" i="209"/>
  <c r="S34" i="209" s="1"/>
  <c r="AF20" i="209"/>
  <c r="AE20" i="209"/>
  <c r="AC20" i="209"/>
  <c r="AG20" i="209" s="1"/>
  <c r="AB20" i="209"/>
  <c r="W20" i="209"/>
  <c r="V20" i="209"/>
  <c r="U20" i="209"/>
  <c r="T20" i="209"/>
  <c r="S20" i="209"/>
  <c r="AF19" i="209"/>
  <c r="AE19" i="209"/>
  <c r="AC19" i="209"/>
  <c r="AG19" i="209" s="1"/>
  <c r="AB19" i="209"/>
  <c r="K19" i="209"/>
  <c r="AE18" i="209"/>
  <c r="AC18" i="209"/>
  <c r="AG18" i="209" s="1"/>
  <c r="AB18" i="209"/>
  <c r="AF18" i="209" s="1"/>
  <c r="K18" i="209"/>
  <c r="AE17" i="209"/>
  <c r="AC17" i="209"/>
  <c r="AG17" i="209" s="1"/>
  <c r="AB17" i="209"/>
  <c r="AF17" i="209" s="1"/>
  <c r="K17" i="209"/>
  <c r="AF16" i="209"/>
  <c r="AE16" i="209"/>
  <c r="AC16" i="209"/>
  <c r="AG16" i="209" s="1"/>
  <c r="AB16" i="209"/>
  <c r="K16" i="209"/>
  <c r="AF15" i="209"/>
  <c r="AE15" i="209"/>
  <c r="AC15" i="209"/>
  <c r="AG15" i="209" s="1"/>
  <c r="AB15" i="209"/>
  <c r="K15" i="209"/>
  <c r="AE14" i="209"/>
  <c r="AC14" i="209"/>
  <c r="AG14" i="209" s="1"/>
  <c r="AB14" i="209"/>
  <c r="AF14" i="209" s="1"/>
  <c r="K14" i="209"/>
  <c r="AE13" i="209"/>
  <c r="AC13" i="209"/>
  <c r="AG13" i="209" s="1"/>
  <c r="AB13" i="209"/>
  <c r="AF13" i="209" s="1"/>
  <c r="K13" i="209"/>
  <c r="AF12" i="209"/>
  <c r="AE12" i="209"/>
  <c r="AC12" i="209"/>
  <c r="AG12" i="209" s="1"/>
  <c r="AB12" i="209"/>
  <c r="K12" i="209"/>
  <c r="AF11" i="209"/>
  <c r="AE11" i="209"/>
  <c r="AC11" i="209"/>
  <c r="AG11" i="209" s="1"/>
  <c r="AB11" i="209"/>
  <c r="I11" i="209"/>
  <c r="J11" i="209" s="1"/>
  <c r="K11" i="209" s="1"/>
  <c r="AE10" i="209"/>
  <c r="AC10" i="209"/>
  <c r="AG10" i="209" s="1"/>
  <c r="AB10" i="209"/>
  <c r="AF10" i="209" s="1"/>
  <c r="I10" i="209"/>
  <c r="J10" i="209" s="1"/>
  <c r="K10" i="209" s="1"/>
  <c r="AE9" i="209"/>
  <c r="AC9" i="209"/>
  <c r="AG9" i="209" s="1"/>
  <c r="AB9" i="209"/>
  <c r="AF9" i="209" s="1"/>
  <c r="AE8" i="209"/>
  <c r="AC8" i="209"/>
  <c r="AG8" i="209" s="1"/>
  <c r="AB8" i="209"/>
  <c r="AF8" i="209" s="1"/>
  <c r="AG5" i="209"/>
  <c r="AF5" i="209"/>
  <c r="AE5" i="209"/>
  <c r="AE4" i="209"/>
  <c r="AE3" i="209"/>
  <c r="B59" i="208"/>
  <c r="AG58" i="208"/>
  <c r="AE58" i="208"/>
  <c r="AC58" i="208"/>
  <c r="AB58" i="208"/>
  <c r="AF58" i="208" s="1"/>
  <c r="AE57" i="208"/>
  <c r="AC57" i="208"/>
  <c r="AG57" i="208" s="1"/>
  <c r="AB57" i="208"/>
  <c r="AF57" i="208" s="1"/>
  <c r="AG56" i="208"/>
  <c r="AE56" i="208"/>
  <c r="AC56" i="208"/>
  <c r="AB56" i="208"/>
  <c r="AF56" i="208" s="1"/>
  <c r="AE55" i="208"/>
  <c r="AC55" i="208"/>
  <c r="AG55" i="208" s="1"/>
  <c r="AB55" i="208"/>
  <c r="AF55" i="208" s="1"/>
  <c r="AG54" i="208"/>
  <c r="AE54" i="208"/>
  <c r="AC54" i="208"/>
  <c r="AB54" i="208"/>
  <c r="AF54" i="208" s="1"/>
  <c r="AE53" i="208"/>
  <c r="AC53" i="208"/>
  <c r="AG53" i="208" s="1"/>
  <c r="AB53" i="208"/>
  <c r="AF53" i="208" s="1"/>
  <c r="AG52" i="208"/>
  <c r="AE52" i="208"/>
  <c r="AC52" i="208"/>
  <c r="AB52" i="208"/>
  <c r="AF52" i="208" s="1"/>
  <c r="AG51" i="208"/>
  <c r="AE51" i="208"/>
  <c r="AC51" i="208"/>
  <c r="AB51" i="208"/>
  <c r="AF51" i="208" s="1"/>
  <c r="AE50" i="208"/>
  <c r="AC50" i="208"/>
  <c r="AG50" i="208" s="1"/>
  <c r="AB50" i="208"/>
  <c r="AF50" i="208" s="1"/>
  <c r="AE49" i="208"/>
  <c r="AC49" i="208"/>
  <c r="AG49" i="208" s="1"/>
  <c r="AB49" i="208"/>
  <c r="AF49" i="208" s="1"/>
  <c r="AE48" i="208"/>
  <c r="AC48" i="208"/>
  <c r="AG48" i="208" s="1"/>
  <c r="AB48" i="208"/>
  <c r="AF48" i="208" s="1"/>
  <c r="AE47" i="208"/>
  <c r="AC47" i="208"/>
  <c r="AG47" i="208" s="1"/>
  <c r="AB47" i="208"/>
  <c r="AF47" i="208" s="1"/>
  <c r="AE46" i="208"/>
  <c r="AC46" i="208"/>
  <c r="AG46" i="208" s="1"/>
  <c r="AB46" i="208"/>
  <c r="AF46" i="208" s="1"/>
  <c r="V46" i="208"/>
  <c r="U46" i="208"/>
  <c r="AE45" i="208"/>
  <c r="AC45" i="208"/>
  <c r="AG45" i="208" s="1"/>
  <c r="AB45" i="208"/>
  <c r="AF45" i="208" s="1"/>
  <c r="I45" i="208"/>
  <c r="J45" i="208" s="1"/>
  <c r="K45" i="208" s="1"/>
  <c r="AE44" i="208"/>
  <c r="AC44" i="208"/>
  <c r="AG44" i="208" s="1"/>
  <c r="AB44" i="208"/>
  <c r="AF44" i="208" s="1"/>
  <c r="I44" i="208"/>
  <c r="J44" i="208" s="1"/>
  <c r="K44" i="208" s="1"/>
  <c r="AE43" i="208"/>
  <c r="AC43" i="208"/>
  <c r="AG43" i="208" s="1"/>
  <c r="AB43" i="208"/>
  <c r="AF43" i="208" s="1"/>
  <c r="I43" i="208"/>
  <c r="J43" i="208" s="1"/>
  <c r="K43" i="208" s="1"/>
  <c r="AE42" i="208"/>
  <c r="AC42" i="208"/>
  <c r="AG42" i="208" s="1"/>
  <c r="AB42" i="208"/>
  <c r="AF42" i="208" s="1"/>
  <c r="I42" i="208"/>
  <c r="J42" i="208" s="1"/>
  <c r="K42" i="208" s="1"/>
  <c r="AE41" i="208"/>
  <c r="AC41" i="208"/>
  <c r="AG41" i="208" s="1"/>
  <c r="AB41" i="208"/>
  <c r="AF41" i="208" s="1"/>
  <c r="AE40" i="208"/>
  <c r="AC40" i="208"/>
  <c r="AG40" i="208" s="1"/>
  <c r="AB40" i="208"/>
  <c r="AF40" i="208" s="1"/>
  <c r="AF39" i="208"/>
  <c r="AE39" i="208"/>
  <c r="AC39" i="208"/>
  <c r="AG39" i="208" s="1"/>
  <c r="AB39" i="208"/>
  <c r="AE38" i="208"/>
  <c r="AC38" i="208"/>
  <c r="AG38" i="208" s="1"/>
  <c r="AB38" i="208"/>
  <c r="AF38" i="208" s="1"/>
  <c r="AF37" i="208"/>
  <c r="AE37" i="208"/>
  <c r="AC37" i="208"/>
  <c r="AG37" i="208" s="1"/>
  <c r="AB37" i="208"/>
  <c r="AE36" i="208"/>
  <c r="AC36" i="208"/>
  <c r="AG36" i="208" s="1"/>
  <c r="AB36" i="208"/>
  <c r="AF36" i="208" s="1"/>
  <c r="AF35" i="208"/>
  <c r="AE35" i="208"/>
  <c r="AC35" i="208"/>
  <c r="AG35" i="208" s="1"/>
  <c r="AB35" i="208"/>
  <c r="I35" i="208"/>
  <c r="J35" i="208" s="1"/>
  <c r="K35" i="208" s="1"/>
  <c r="AE34" i="208"/>
  <c r="AC34" i="208"/>
  <c r="AG34" i="208" s="1"/>
  <c r="AB34" i="208"/>
  <c r="AF34" i="208" s="1"/>
  <c r="I34" i="208"/>
  <c r="J34" i="208" s="1"/>
  <c r="K34" i="208" s="1"/>
  <c r="AE33" i="208"/>
  <c r="AC33" i="208"/>
  <c r="AG33" i="208" s="1"/>
  <c r="AB33" i="208"/>
  <c r="AF33" i="208" s="1"/>
  <c r="V33" i="208"/>
  <c r="U33" i="208"/>
  <c r="T33" i="208"/>
  <c r="S33" i="208"/>
  <c r="Q33" i="208"/>
  <c r="I33" i="208"/>
  <c r="J33" i="208" s="1"/>
  <c r="K33" i="208" s="1"/>
  <c r="AE32" i="208"/>
  <c r="AC32" i="208"/>
  <c r="AG32" i="208" s="1"/>
  <c r="AB32" i="208"/>
  <c r="AF32" i="208" s="1"/>
  <c r="I32" i="208"/>
  <c r="J32" i="208" s="1"/>
  <c r="K32" i="208" s="1"/>
  <c r="AG31" i="208"/>
  <c r="AE31" i="208"/>
  <c r="AC31" i="208"/>
  <c r="AB31" i="208"/>
  <c r="AF31" i="208" s="1"/>
  <c r="I31" i="208"/>
  <c r="J31" i="208" s="1"/>
  <c r="K31" i="208" s="1"/>
  <c r="AG30" i="208"/>
  <c r="AF30" i="208"/>
  <c r="AE30" i="208"/>
  <c r="AC30" i="208"/>
  <c r="AB30" i="208"/>
  <c r="W30" i="208"/>
  <c r="V30" i="208"/>
  <c r="V43" i="208" s="1"/>
  <c r="V56" i="208" s="1"/>
  <c r="U30" i="208"/>
  <c r="T30" i="208"/>
  <c r="T43" i="208" s="1"/>
  <c r="S30" i="208"/>
  <c r="I30" i="208"/>
  <c r="J30" i="208" s="1"/>
  <c r="K30" i="208" s="1"/>
  <c r="AE29" i="208"/>
  <c r="AC29" i="208"/>
  <c r="AG29" i="208" s="1"/>
  <c r="AB29" i="208"/>
  <c r="AF29" i="208" s="1"/>
  <c r="W29" i="208"/>
  <c r="V29" i="208"/>
  <c r="U29" i="208"/>
  <c r="U42" i="208" s="1"/>
  <c r="T29" i="208"/>
  <c r="S29" i="208"/>
  <c r="I29" i="208"/>
  <c r="J29" i="208" s="1"/>
  <c r="K29" i="208" s="1"/>
  <c r="AE28" i="208"/>
  <c r="AC28" i="208"/>
  <c r="AG28" i="208" s="1"/>
  <c r="AB28" i="208"/>
  <c r="AF28" i="208" s="1"/>
  <c r="W28" i="208"/>
  <c r="V28" i="208"/>
  <c r="U28" i="208"/>
  <c r="T28" i="208"/>
  <c r="S28" i="208"/>
  <c r="I28" i="208"/>
  <c r="J28" i="208" s="1"/>
  <c r="K28" i="208" s="1"/>
  <c r="AE27" i="208"/>
  <c r="AC27" i="208"/>
  <c r="AG27" i="208" s="1"/>
  <c r="AB27" i="208"/>
  <c r="AF27" i="208" s="1"/>
  <c r="W27" i="208"/>
  <c r="V27" i="208"/>
  <c r="U27" i="208"/>
  <c r="U40" i="208" s="1"/>
  <c r="T27" i="208"/>
  <c r="S27" i="208"/>
  <c r="S40" i="208" s="1"/>
  <c r="I27" i="208"/>
  <c r="J27" i="208" s="1"/>
  <c r="K27" i="208" s="1"/>
  <c r="AG26" i="208"/>
  <c r="AE26" i="208"/>
  <c r="AC26" i="208"/>
  <c r="AB26" i="208"/>
  <c r="AF26" i="208" s="1"/>
  <c r="W26" i="208"/>
  <c r="V26" i="208"/>
  <c r="U26" i="208"/>
  <c r="U39" i="208" s="1"/>
  <c r="T26" i="208"/>
  <c r="S26" i="208"/>
  <c r="S39" i="208" s="1"/>
  <c r="I26" i="208"/>
  <c r="J26" i="208" s="1"/>
  <c r="K26" i="208" s="1"/>
  <c r="AF25" i="208"/>
  <c r="AE25" i="208"/>
  <c r="AC25" i="208"/>
  <c r="AG25" i="208" s="1"/>
  <c r="AB25" i="208"/>
  <c r="W25" i="208"/>
  <c r="V25" i="208"/>
  <c r="V38" i="208" s="1"/>
  <c r="V51" i="208" s="1"/>
  <c r="U25" i="208"/>
  <c r="T25" i="208"/>
  <c r="S25" i="208"/>
  <c r="AE24" i="208"/>
  <c r="AC24" i="208"/>
  <c r="AG24" i="208" s="1"/>
  <c r="AB24" i="208"/>
  <c r="AF24" i="208" s="1"/>
  <c r="W24" i="208"/>
  <c r="V24" i="208"/>
  <c r="U24" i="208"/>
  <c r="T24" i="208"/>
  <c r="S24" i="208"/>
  <c r="AE23" i="208"/>
  <c r="AC23" i="208"/>
  <c r="AG23" i="208" s="1"/>
  <c r="AB23" i="208"/>
  <c r="AF23" i="208" s="1"/>
  <c r="W23" i="208"/>
  <c r="V23" i="208"/>
  <c r="U23" i="208"/>
  <c r="T23" i="208"/>
  <c r="S23" i="208"/>
  <c r="AE22" i="208"/>
  <c r="AC22" i="208"/>
  <c r="AG22" i="208" s="1"/>
  <c r="AB22" i="208"/>
  <c r="AF22" i="208" s="1"/>
  <c r="W22" i="208"/>
  <c r="V22" i="208"/>
  <c r="U22" i="208"/>
  <c r="T22" i="208"/>
  <c r="S22" i="208"/>
  <c r="S35" i="208" s="1"/>
  <c r="AE21" i="208"/>
  <c r="AC21" i="208"/>
  <c r="AG21" i="208" s="1"/>
  <c r="AB21" i="208"/>
  <c r="AF21" i="208" s="1"/>
  <c r="W21" i="208"/>
  <c r="V21" i="208"/>
  <c r="U21" i="208"/>
  <c r="U34" i="208" s="1"/>
  <c r="T21" i="208"/>
  <c r="T34" i="208" s="1"/>
  <c r="S21" i="208"/>
  <c r="AE20" i="208"/>
  <c r="AC20" i="208"/>
  <c r="AG20" i="208" s="1"/>
  <c r="AB20" i="208"/>
  <c r="AF20" i="208" s="1"/>
  <c r="W20" i="208"/>
  <c r="V20" i="208"/>
  <c r="U20" i="208"/>
  <c r="T20" i="208"/>
  <c r="S20" i="208"/>
  <c r="AE19" i="208"/>
  <c r="AC19" i="208"/>
  <c r="AG19" i="208" s="1"/>
  <c r="AB19" i="208"/>
  <c r="AF19" i="208" s="1"/>
  <c r="K19" i="208"/>
  <c r="AE18" i="208"/>
  <c r="AC18" i="208"/>
  <c r="AG18" i="208" s="1"/>
  <c r="AB18" i="208"/>
  <c r="AF18" i="208" s="1"/>
  <c r="K18" i="208"/>
  <c r="AF17" i="208"/>
  <c r="AE17" i="208"/>
  <c r="AC17" i="208"/>
  <c r="AG17" i="208" s="1"/>
  <c r="AB17" i="208"/>
  <c r="K17" i="208"/>
  <c r="AE16" i="208"/>
  <c r="AC16" i="208"/>
  <c r="AG16" i="208" s="1"/>
  <c r="AB16" i="208"/>
  <c r="AF16" i="208" s="1"/>
  <c r="K16" i="208"/>
  <c r="AE15" i="208"/>
  <c r="AC15" i="208"/>
  <c r="AG15" i="208" s="1"/>
  <c r="AB15" i="208"/>
  <c r="AF15" i="208" s="1"/>
  <c r="K15" i="208"/>
  <c r="AE14" i="208"/>
  <c r="AC14" i="208"/>
  <c r="AG14" i="208" s="1"/>
  <c r="AB14" i="208"/>
  <c r="AF14" i="208" s="1"/>
  <c r="K14" i="208"/>
  <c r="AE13" i="208"/>
  <c r="AC13" i="208"/>
  <c r="AG13" i="208" s="1"/>
  <c r="AB13" i="208"/>
  <c r="AF13" i="208" s="1"/>
  <c r="K13" i="208"/>
  <c r="AF12" i="208"/>
  <c r="AE12" i="208"/>
  <c r="AC12" i="208"/>
  <c r="AG12" i="208" s="1"/>
  <c r="AB12" i="208"/>
  <c r="K12" i="208"/>
  <c r="AE11" i="208"/>
  <c r="AC11" i="208"/>
  <c r="AG11" i="208" s="1"/>
  <c r="AB11" i="208"/>
  <c r="AF11" i="208" s="1"/>
  <c r="I11" i="208"/>
  <c r="J11" i="208" s="1"/>
  <c r="K11" i="208" s="1"/>
  <c r="AE10" i="208"/>
  <c r="AC10" i="208"/>
  <c r="AG10" i="208" s="1"/>
  <c r="AB10" i="208"/>
  <c r="AF10" i="208" s="1"/>
  <c r="I10" i="208"/>
  <c r="J10" i="208" s="1"/>
  <c r="K10" i="208" s="1"/>
  <c r="AE9" i="208"/>
  <c r="AC9" i="208"/>
  <c r="AG9" i="208" s="1"/>
  <c r="AB9" i="208"/>
  <c r="AF9" i="208" s="1"/>
  <c r="AG8" i="208"/>
  <c r="AE8" i="208"/>
  <c r="AC8" i="208"/>
  <c r="AB8" i="208"/>
  <c r="AF8" i="208" s="1"/>
  <c r="AG5" i="208"/>
  <c r="AF5" i="208"/>
  <c r="AE5" i="208"/>
  <c r="AE4" i="208"/>
  <c r="AE3" i="208"/>
  <c r="B59" i="206"/>
  <c r="AE58" i="206"/>
  <c r="AC58" i="206"/>
  <c r="AG58" i="206" s="1"/>
  <c r="AB58" i="206"/>
  <c r="AF58" i="206" s="1"/>
  <c r="AE57" i="206"/>
  <c r="AC57" i="206"/>
  <c r="AG57" i="206" s="1"/>
  <c r="AB57" i="206"/>
  <c r="AF57" i="206" s="1"/>
  <c r="AE56" i="206"/>
  <c r="AC56" i="206"/>
  <c r="AG56" i="206" s="1"/>
  <c r="AB56" i="206"/>
  <c r="AF56" i="206" s="1"/>
  <c r="AE55" i="206"/>
  <c r="AC55" i="206"/>
  <c r="AG55" i="206" s="1"/>
  <c r="AB55" i="206"/>
  <c r="AF55" i="206" s="1"/>
  <c r="AF54" i="206"/>
  <c r="AE54" i="206"/>
  <c r="AC54" i="206"/>
  <c r="AG54" i="206" s="1"/>
  <c r="AB54" i="206"/>
  <c r="AE53" i="206"/>
  <c r="AC53" i="206"/>
  <c r="AG53" i="206" s="1"/>
  <c r="AB53" i="206"/>
  <c r="AF53" i="206" s="1"/>
  <c r="AE52" i="206"/>
  <c r="AC52" i="206"/>
  <c r="AG52" i="206" s="1"/>
  <c r="AB52" i="206"/>
  <c r="AF52" i="206" s="1"/>
  <c r="AE51" i="206"/>
  <c r="AC51" i="206"/>
  <c r="AG51" i="206" s="1"/>
  <c r="AB51" i="206"/>
  <c r="AF51" i="206" s="1"/>
  <c r="AE50" i="206"/>
  <c r="AC50" i="206"/>
  <c r="AG50" i="206" s="1"/>
  <c r="AB50" i="206"/>
  <c r="AF50" i="206" s="1"/>
  <c r="AE49" i="206"/>
  <c r="AC49" i="206"/>
  <c r="AG49" i="206" s="1"/>
  <c r="AB49" i="206"/>
  <c r="AF49" i="206" s="1"/>
  <c r="AE48" i="206"/>
  <c r="AC48" i="206"/>
  <c r="AG48" i="206" s="1"/>
  <c r="AB48" i="206"/>
  <c r="AF48" i="206" s="1"/>
  <c r="AE47" i="206"/>
  <c r="AC47" i="206"/>
  <c r="AG47" i="206" s="1"/>
  <c r="AB47" i="206"/>
  <c r="AF47" i="206" s="1"/>
  <c r="AE46" i="206"/>
  <c r="AC46" i="206"/>
  <c r="AG46" i="206" s="1"/>
  <c r="AB46" i="206"/>
  <c r="AF46" i="206" s="1"/>
  <c r="V46" i="206"/>
  <c r="U46" i="206"/>
  <c r="AE45" i="206"/>
  <c r="AC45" i="206"/>
  <c r="AG45" i="206" s="1"/>
  <c r="AB45" i="206"/>
  <c r="AF45" i="206" s="1"/>
  <c r="I45" i="206"/>
  <c r="J45" i="206" s="1"/>
  <c r="K45" i="206" s="1"/>
  <c r="AE44" i="206"/>
  <c r="AC44" i="206"/>
  <c r="AG44" i="206" s="1"/>
  <c r="AB44" i="206"/>
  <c r="AF44" i="206" s="1"/>
  <c r="I44" i="206"/>
  <c r="J44" i="206" s="1"/>
  <c r="K44" i="206" s="1"/>
  <c r="AE43" i="206"/>
  <c r="AC43" i="206"/>
  <c r="AG43" i="206" s="1"/>
  <c r="AB43" i="206"/>
  <c r="AF43" i="206" s="1"/>
  <c r="I43" i="206"/>
  <c r="J43" i="206" s="1"/>
  <c r="K43" i="206" s="1"/>
  <c r="AE42" i="206"/>
  <c r="AC42" i="206"/>
  <c r="AG42" i="206" s="1"/>
  <c r="AB42" i="206"/>
  <c r="AF42" i="206" s="1"/>
  <c r="J42" i="206"/>
  <c r="K42" i="206" s="1"/>
  <c r="I42" i="206"/>
  <c r="AE41" i="206"/>
  <c r="AC41" i="206"/>
  <c r="AG41" i="206" s="1"/>
  <c r="AB41" i="206"/>
  <c r="AF41" i="206" s="1"/>
  <c r="AE40" i="206"/>
  <c r="AC40" i="206"/>
  <c r="AG40" i="206" s="1"/>
  <c r="AB40" i="206"/>
  <c r="AF40" i="206" s="1"/>
  <c r="AE39" i="206"/>
  <c r="AC39" i="206"/>
  <c r="AG39" i="206" s="1"/>
  <c r="AB39" i="206"/>
  <c r="AF39" i="206" s="1"/>
  <c r="AE38" i="206"/>
  <c r="AC38" i="206"/>
  <c r="AG38" i="206" s="1"/>
  <c r="AB38" i="206"/>
  <c r="AF38" i="206" s="1"/>
  <c r="AE37" i="206"/>
  <c r="AC37" i="206"/>
  <c r="AG37" i="206" s="1"/>
  <c r="AB37" i="206"/>
  <c r="AF37" i="206" s="1"/>
  <c r="AE36" i="206"/>
  <c r="AC36" i="206"/>
  <c r="AG36" i="206" s="1"/>
  <c r="AB36" i="206"/>
  <c r="AF36" i="206" s="1"/>
  <c r="AE35" i="206"/>
  <c r="AC35" i="206"/>
  <c r="AG35" i="206" s="1"/>
  <c r="AB35" i="206"/>
  <c r="AF35" i="206" s="1"/>
  <c r="I35" i="206"/>
  <c r="J35" i="206" s="1"/>
  <c r="K35" i="206" s="1"/>
  <c r="AE34" i="206"/>
  <c r="AC34" i="206"/>
  <c r="AG34" i="206" s="1"/>
  <c r="AB34" i="206"/>
  <c r="AF34" i="206" s="1"/>
  <c r="I34" i="206"/>
  <c r="J34" i="206" s="1"/>
  <c r="K34" i="206" s="1"/>
  <c r="AE33" i="206"/>
  <c r="AC33" i="206"/>
  <c r="AG33" i="206" s="1"/>
  <c r="AB33" i="206"/>
  <c r="AF33" i="206" s="1"/>
  <c r="V33" i="206"/>
  <c r="U33" i="206"/>
  <c r="T33" i="206"/>
  <c r="S33" i="206"/>
  <c r="Q33" i="206"/>
  <c r="U41" i="206" s="1"/>
  <c r="I33" i="206"/>
  <c r="J33" i="206" s="1"/>
  <c r="K33" i="206" s="1"/>
  <c r="AE32" i="206"/>
  <c r="AC32" i="206"/>
  <c r="AG32" i="206" s="1"/>
  <c r="AB32" i="206"/>
  <c r="AF32" i="206" s="1"/>
  <c r="I32" i="206"/>
  <c r="J32" i="206" s="1"/>
  <c r="K32" i="206" s="1"/>
  <c r="AE31" i="206"/>
  <c r="AC31" i="206"/>
  <c r="AG31" i="206" s="1"/>
  <c r="AB31" i="206"/>
  <c r="AF31" i="206" s="1"/>
  <c r="I31" i="206"/>
  <c r="J31" i="206" s="1"/>
  <c r="K31" i="206" s="1"/>
  <c r="AE30" i="206"/>
  <c r="AC30" i="206"/>
  <c r="AG30" i="206" s="1"/>
  <c r="AB30" i="206"/>
  <c r="AF30" i="206" s="1"/>
  <c r="W30" i="206"/>
  <c r="V30" i="206"/>
  <c r="U30" i="206"/>
  <c r="T30" i="206"/>
  <c r="T43" i="206" s="1"/>
  <c r="S30" i="206"/>
  <c r="I30" i="206"/>
  <c r="J30" i="206" s="1"/>
  <c r="K30" i="206" s="1"/>
  <c r="AE29" i="206"/>
  <c r="AC29" i="206"/>
  <c r="AG29" i="206" s="1"/>
  <c r="AB29" i="206"/>
  <c r="AF29" i="206" s="1"/>
  <c r="W29" i="206"/>
  <c r="V29" i="206"/>
  <c r="U29" i="206"/>
  <c r="T29" i="206"/>
  <c r="S29" i="206"/>
  <c r="I29" i="206"/>
  <c r="J29" i="206" s="1"/>
  <c r="K29" i="206" s="1"/>
  <c r="AE28" i="206"/>
  <c r="AC28" i="206"/>
  <c r="AG28" i="206" s="1"/>
  <c r="AB28" i="206"/>
  <c r="AF28" i="206" s="1"/>
  <c r="W28" i="206"/>
  <c r="V28" i="206"/>
  <c r="U28" i="206"/>
  <c r="T28" i="206"/>
  <c r="S28" i="206"/>
  <c r="I28" i="206"/>
  <c r="J28" i="206" s="1"/>
  <c r="K28" i="206" s="1"/>
  <c r="AE27" i="206"/>
  <c r="AC27" i="206"/>
  <c r="AG27" i="206" s="1"/>
  <c r="AB27" i="206"/>
  <c r="AF27" i="206" s="1"/>
  <c r="W27" i="206"/>
  <c r="V27" i="206"/>
  <c r="U27" i="206"/>
  <c r="T27" i="206"/>
  <c r="S27" i="206"/>
  <c r="I27" i="206"/>
  <c r="J27" i="206" s="1"/>
  <c r="K27" i="206" s="1"/>
  <c r="AE26" i="206"/>
  <c r="AC26" i="206"/>
  <c r="AG26" i="206" s="1"/>
  <c r="AB26" i="206"/>
  <c r="AF26" i="206" s="1"/>
  <c r="W26" i="206"/>
  <c r="V26" i="206"/>
  <c r="U26" i="206"/>
  <c r="T26" i="206"/>
  <c r="S26" i="206"/>
  <c r="J26" i="206"/>
  <c r="K26" i="206" s="1"/>
  <c r="I26" i="206"/>
  <c r="AE25" i="206"/>
  <c r="AC25" i="206"/>
  <c r="AG25" i="206" s="1"/>
  <c r="AB25" i="206"/>
  <c r="AF25" i="206" s="1"/>
  <c r="W25" i="206"/>
  <c r="V25" i="206"/>
  <c r="U25" i="206"/>
  <c r="U38" i="206" s="1"/>
  <c r="T25" i="206"/>
  <c r="S25" i="206"/>
  <c r="AE24" i="206"/>
  <c r="AC24" i="206"/>
  <c r="AG24" i="206" s="1"/>
  <c r="AB24" i="206"/>
  <c r="AF24" i="206" s="1"/>
  <c r="W24" i="206"/>
  <c r="V24" i="206"/>
  <c r="U24" i="206"/>
  <c r="U37" i="206" s="1"/>
  <c r="T24" i="206"/>
  <c r="S24" i="206"/>
  <c r="AE23" i="206"/>
  <c r="AC23" i="206"/>
  <c r="AG23" i="206" s="1"/>
  <c r="AB23" i="206"/>
  <c r="AF23" i="206" s="1"/>
  <c r="W23" i="206"/>
  <c r="V23" i="206"/>
  <c r="U23" i="206"/>
  <c r="U36" i="206" s="1"/>
  <c r="T23" i="206"/>
  <c r="S23" i="206"/>
  <c r="AE22" i="206"/>
  <c r="AC22" i="206"/>
  <c r="AG22" i="206" s="1"/>
  <c r="AB22" i="206"/>
  <c r="AF22" i="206" s="1"/>
  <c r="W22" i="206"/>
  <c r="V22" i="206"/>
  <c r="U22" i="206"/>
  <c r="U35" i="206" s="1"/>
  <c r="T22" i="206"/>
  <c r="S22" i="206"/>
  <c r="AE21" i="206"/>
  <c r="AC21" i="206"/>
  <c r="AG21" i="206" s="1"/>
  <c r="AB21" i="206"/>
  <c r="AF21" i="206" s="1"/>
  <c r="W21" i="206"/>
  <c r="V21" i="206"/>
  <c r="U21" i="206"/>
  <c r="U34" i="206" s="1"/>
  <c r="T21" i="206"/>
  <c r="S21" i="206"/>
  <c r="AE20" i="206"/>
  <c r="AC20" i="206"/>
  <c r="AG20" i="206" s="1"/>
  <c r="AB20" i="206"/>
  <c r="AF20" i="206" s="1"/>
  <c r="W20" i="206"/>
  <c r="V20" i="206"/>
  <c r="U20" i="206"/>
  <c r="T20" i="206"/>
  <c r="S20" i="206"/>
  <c r="AE19" i="206"/>
  <c r="AC19" i="206"/>
  <c r="AG19" i="206" s="1"/>
  <c r="AB19" i="206"/>
  <c r="AF19" i="206" s="1"/>
  <c r="K19" i="206"/>
  <c r="AE18" i="206"/>
  <c r="AC18" i="206"/>
  <c r="AG18" i="206" s="1"/>
  <c r="AB18" i="206"/>
  <c r="AF18" i="206" s="1"/>
  <c r="K18" i="206"/>
  <c r="AE17" i="206"/>
  <c r="AC17" i="206"/>
  <c r="AG17" i="206" s="1"/>
  <c r="AB17" i="206"/>
  <c r="AF17" i="206" s="1"/>
  <c r="K17" i="206"/>
  <c r="AE16" i="206"/>
  <c r="AC16" i="206"/>
  <c r="AG16" i="206" s="1"/>
  <c r="AB16" i="206"/>
  <c r="AF16" i="206" s="1"/>
  <c r="K16" i="206"/>
  <c r="AE15" i="206"/>
  <c r="AC15" i="206"/>
  <c r="AG15" i="206" s="1"/>
  <c r="AB15" i="206"/>
  <c r="AF15" i="206" s="1"/>
  <c r="K15" i="206"/>
  <c r="AE14" i="206"/>
  <c r="AC14" i="206"/>
  <c r="AG14" i="206" s="1"/>
  <c r="AB14" i="206"/>
  <c r="AF14" i="206" s="1"/>
  <c r="K14" i="206"/>
  <c r="AE13" i="206"/>
  <c r="AC13" i="206"/>
  <c r="AG13" i="206" s="1"/>
  <c r="AB13" i="206"/>
  <c r="AF13" i="206" s="1"/>
  <c r="K13" i="206"/>
  <c r="AE12" i="206"/>
  <c r="AC12" i="206"/>
  <c r="AG12" i="206" s="1"/>
  <c r="AB12" i="206"/>
  <c r="AF12" i="206" s="1"/>
  <c r="K12" i="206"/>
  <c r="AF11" i="206"/>
  <c r="AE11" i="206"/>
  <c r="AC11" i="206"/>
  <c r="AG11" i="206" s="1"/>
  <c r="AB11" i="206"/>
  <c r="I11" i="206"/>
  <c r="J11" i="206" s="1"/>
  <c r="K11" i="206" s="1"/>
  <c r="AE10" i="206"/>
  <c r="AC10" i="206"/>
  <c r="AG10" i="206" s="1"/>
  <c r="AB10" i="206"/>
  <c r="AF10" i="206" s="1"/>
  <c r="I10" i="206"/>
  <c r="J10" i="206" s="1"/>
  <c r="K10" i="206" s="1"/>
  <c r="AE9" i="206"/>
  <c r="AC9" i="206"/>
  <c r="AG9" i="206" s="1"/>
  <c r="AB9" i="206"/>
  <c r="AF9" i="206" s="1"/>
  <c r="AE8" i="206"/>
  <c r="AC8" i="206"/>
  <c r="AG8" i="206" s="1"/>
  <c r="AB8" i="206"/>
  <c r="AF8" i="206" s="1"/>
  <c r="AG5" i="206"/>
  <c r="AF5" i="206"/>
  <c r="AE5" i="206"/>
  <c r="AE4" i="206"/>
  <c r="AE3" i="206"/>
  <c r="K51" i="184" a="1"/>
  <c r="M51" i="184" a="1"/>
  <c r="L51" i="184" a="1"/>
  <c r="O51" i="184" a="1"/>
  <c r="P51" i="184" a="1"/>
  <c r="N51" i="184" a="1"/>
  <c r="L51" i="184" l="1"/>
  <c r="P51" i="184"/>
  <c r="K51" i="184"/>
  <c r="O51" i="184"/>
  <c r="N51" i="184"/>
  <c r="M51" i="184"/>
  <c r="J50" i="184"/>
  <c r="G47" i="184"/>
  <c r="G29" i="184"/>
  <c r="G22" i="184"/>
  <c r="G20" i="184"/>
  <c r="G52" i="184"/>
  <c r="G23" i="184"/>
  <c r="G16" i="184"/>
  <c r="G30" i="184"/>
  <c r="G60" i="184"/>
  <c r="G33" i="184"/>
  <c r="G36" i="184"/>
  <c r="G12" i="184"/>
  <c r="G31" i="184"/>
  <c r="G53" i="184"/>
  <c r="G59" i="184"/>
  <c r="G42" i="184"/>
  <c r="G18" i="184"/>
  <c r="G57" i="184"/>
  <c r="G21" i="184"/>
  <c r="G46" i="184"/>
  <c r="G44" i="184"/>
  <c r="G50" i="184"/>
  <c r="G58" i="184"/>
  <c r="G54" i="184"/>
  <c r="G45" i="184"/>
  <c r="G37" i="184"/>
  <c r="G56" i="184"/>
  <c r="G40" i="184"/>
  <c r="G26" i="184"/>
  <c r="G32" i="184"/>
  <c r="G35" i="184"/>
  <c r="G28" i="184"/>
  <c r="G41" i="184"/>
  <c r="G19" i="184"/>
  <c r="G25" i="184"/>
  <c r="G49" i="184"/>
  <c r="G15" i="184"/>
  <c r="G14" i="184"/>
  <c r="G48" i="184"/>
  <c r="G34" i="184"/>
  <c r="G55" i="184"/>
  <c r="G27" i="184"/>
  <c r="G17" i="184"/>
  <c r="G51" i="184"/>
  <c r="G13" i="184"/>
  <c r="G43" i="184"/>
  <c r="G39" i="184"/>
  <c r="G38" i="184"/>
  <c r="V39" i="208"/>
  <c r="V52" i="208" s="1"/>
  <c r="T40" i="208"/>
  <c r="S41" i="208"/>
  <c r="V40" i="208"/>
  <c r="V53" i="208" s="1"/>
  <c r="V42" i="208"/>
  <c r="V55" i="208" s="1"/>
  <c r="U35" i="208"/>
  <c r="T37" i="208"/>
  <c r="S38" i="208"/>
  <c r="V41" i="208"/>
  <c r="V54" i="208" s="1"/>
  <c r="T42" i="208"/>
  <c r="S43" i="208"/>
  <c r="V36" i="206"/>
  <c r="V49" i="206" s="1"/>
  <c r="S40" i="206"/>
  <c r="S34" i="206"/>
  <c r="S36" i="206"/>
  <c r="S37" i="206"/>
  <c r="U42" i="206"/>
  <c r="V43" i="206"/>
  <c r="V56" i="206" s="1"/>
  <c r="V40" i="206"/>
  <c r="V53" i="206" s="1"/>
  <c r="T42" i="206"/>
  <c r="T35" i="206"/>
  <c r="T36" i="206"/>
  <c r="T38" i="206"/>
  <c r="V41" i="206"/>
  <c r="V54" i="206" s="1"/>
  <c r="V42" i="206"/>
  <c r="V55" i="206" s="1"/>
  <c r="S43" i="206"/>
  <c r="V34" i="206"/>
  <c r="V47" i="206" s="1"/>
  <c r="V35" i="206"/>
  <c r="V48" i="206" s="1"/>
  <c r="V37" i="206"/>
  <c r="V50" i="206" s="1"/>
  <c r="V38" i="206"/>
  <c r="V51" i="206" s="1"/>
  <c r="S39" i="206"/>
  <c r="U43" i="206"/>
  <c r="T39" i="206"/>
  <c r="S41" i="206"/>
  <c r="V39" i="206"/>
  <c r="V52" i="206" s="1"/>
  <c r="U40" i="206"/>
  <c r="T41" i="206"/>
  <c r="T34" i="209"/>
  <c r="S35" i="209"/>
  <c r="V39" i="209"/>
  <c r="V52" i="209" s="1"/>
  <c r="T40" i="209"/>
  <c r="U43" i="209"/>
  <c r="U41" i="209"/>
  <c r="T42" i="209"/>
  <c r="V36" i="209"/>
  <c r="V49" i="209" s="1"/>
  <c r="U37" i="209"/>
  <c r="T38" i="209"/>
  <c r="V41" i="209"/>
  <c r="V54" i="209" s="1"/>
  <c r="S42" i="209"/>
  <c r="V34" i="208"/>
  <c r="V47" i="208" s="1"/>
  <c r="S36" i="208"/>
  <c r="S37" i="208"/>
  <c r="T41" i="208"/>
  <c r="V35" i="208"/>
  <c r="V48" i="208" s="1"/>
  <c r="T36" i="208"/>
  <c r="U37" i="208"/>
  <c r="T38" i="208"/>
  <c r="U41" i="208"/>
  <c r="S42" i="208"/>
  <c r="V36" i="208"/>
  <c r="V49" i="208" s="1"/>
  <c r="V37" i="208"/>
  <c r="V50" i="208" s="1"/>
  <c r="U38" i="208"/>
  <c r="S34" i="208"/>
  <c r="T39" i="208"/>
  <c r="U43" i="208"/>
  <c r="U36" i="208"/>
  <c r="T35" i="208"/>
  <c r="S42" i="206"/>
  <c r="T34" i="206"/>
  <c r="U39" i="206"/>
  <c r="T40" i="206"/>
  <c r="T37" i="206"/>
  <c r="S38" i="206"/>
  <c r="S35" i="206"/>
  <c r="K50" i="184" a="1"/>
  <c r="M50" i="184" a="1"/>
  <c r="O50" i="184" a="1"/>
  <c r="P50" i="184" a="1"/>
  <c r="N50" i="184" a="1"/>
  <c r="L50" i="184" a="1"/>
  <c r="N50" i="184" l="1"/>
  <c r="M50" i="184"/>
  <c r="P50" i="184"/>
  <c r="L50" i="184"/>
  <c r="K50" i="184"/>
  <c r="O50" i="184"/>
  <c r="J49" i="184"/>
  <c r="M49" i="184" a="1"/>
  <c r="P49" i="184" a="1"/>
  <c r="L49" i="184" a="1"/>
  <c r="N49" i="184" a="1"/>
  <c r="K49" i="184" a="1"/>
  <c r="O49" i="184" a="1"/>
  <c r="L49" i="184" l="1"/>
  <c r="P49" i="184"/>
  <c r="K49" i="184"/>
  <c r="N49" i="184"/>
  <c r="O49" i="184"/>
  <c r="M49" i="184"/>
  <c r="J48" i="184"/>
  <c r="N48" i="184" a="1"/>
  <c r="K48" i="184" a="1"/>
  <c r="P48" i="184" a="1"/>
  <c r="L48" i="184" a="1"/>
  <c r="M48" i="184" a="1"/>
  <c r="O48" i="184" a="1"/>
  <c r="N48" i="184" l="1"/>
  <c r="M48" i="184"/>
  <c r="P48" i="184"/>
  <c r="L48" i="184"/>
  <c r="O48" i="184"/>
  <c r="K48" i="184"/>
  <c r="J47" i="184"/>
  <c r="P47" i="184" a="1"/>
  <c r="N47" i="184" a="1"/>
  <c r="K47" i="184" a="1"/>
  <c r="O47" i="184" a="1"/>
  <c r="L47" i="184" a="1"/>
  <c r="M47" i="184" a="1"/>
  <c r="P47" i="184" l="1"/>
  <c r="L47" i="184"/>
  <c r="O47" i="184"/>
  <c r="K47" i="184"/>
  <c r="M47" i="184"/>
  <c r="N47" i="184"/>
  <c r="J46" i="184"/>
  <c r="K46" i="184" a="1"/>
  <c r="M46" i="184" a="1"/>
  <c r="N46" i="184" a="1"/>
  <c r="O46" i="184" a="1"/>
  <c r="P46" i="184" a="1"/>
  <c r="L46" i="184" a="1"/>
  <c r="N46" i="184" l="1"/>
  <c r="P46" i="184"/>
  <c r="M46" i="184"/>
  <c r="L46" i="184"/>
  <c r="O46" i="184"/>
  <c r="K46" i="184"/>
  <c r="J45" i="184"/>
  <c r="O45" i="184" a="1"/>
  <c r="M45" i="184" a="1"/>
  <c r="K45" i="184" a="1"/>
  <c r="P45" i="184" a="1"/>
  <c r="N45" i="184" a="1"/>
  <c r="L45" i="184" a="1"/>
  <c r="P45" i="184" l="1"/>
  <c r="L45" i="184"/>
  <c r="O45" i="184"/>
  <c r="K45" i="184"/>
  <c r="M45" i="184"/>
  <c r="N45" i="184"/>
  <c r="J44" i="184"/>
  <c r="L44" i="184" a="1"/>
  <c r="O44" i="184" a="1"/>
  <c r="N44" i="184" a="1"/>
  <c r="K44" i="184" a="1"/>
  <c r="P44" i="184" a="1"/>
  <c r="M44" i="184" a="1"/>
  <c r="N44" i="184" l="1"/>
  <c r="M44" i="184"/>
  <c r="P44" i="184"/>
  <c r="L44" i="184"/>
  <c r="K44" i="184"/>
  <c r="O44" i="184"/>
  <c r="J43" i="184"/>
  <c r="M43" i="184" a="1"/>
  <c r="O43" i="184" a="1"/>
  <c r="L43" i="184" a="1"/>
  <c r="K43" i="184" a="1"/>
  <c r="P43" i="184" a="1"/>
  <c r="N43" i="184" a="1"/>
  <c r="L43" i="184" l="1"/>
  <c r="P43" i="184"/>
  <c r="K43" i="184"/>
  <c r="O43" i="184"/>
  <c r="M43" i="184"/>
  <c r="N43" i="184"/>
  <c r="J42" i="184"/>
  <c r="L42" i="184" a="1"/>
  <c r="N42" i="184" a="1"/>
  <c r="P42" i="184" a="1"/>
  <c r="K42" i="184" a="1"/>
  <c r="O42" i="184" a="1"/>
  <c r="M42" i="184" a="1"/>
  <c r="L42" i="184" l="1"/>
  <c r="N42" i="184"/>
  <c r="P42" i="184"/>
  <c r="M42" i="184"/>
  <c r="O42" i="184"/>
  <c r="K42" i="184"/>
  <c r="J41" i="184"/>
  <c r="P41" i="184" a="1"/>
  <c r="M41" i="184" a="1"/>
  <c r="O41" i="184" a="1"/>
  <c r="K41" i="184" a="1"/>
  <c r="L41" i="184" a="1"/>
  <c r="N41" i="184" a="1"/>
  <c r="P41" i="184" l="1"/>
  <c r="L41" i="184"/>
  <c r="O41" i="184"/>
  <c r="N41" i="184"/>
  <c r="K41" i="184"/>
  <c r="M41" i="184"/>
  <c r="J40" i="184"/>
  <c r="M40" i="184" a="1"/>
  <c r="K40" i="184" a="1"/>
  <c r="L40" i="184" a="1"/>
  <c r="O40" i="184" a="1"/>
  <c r="N40" i="184" a="1"/>
  <c r="P40" i="184" a="1"/>
  <c r="N40" i="184" l="1"/>
  <c r="M40" i="184"/>
  <c r="P40" i="184"/>
  <c r="O40" i="184"/>
  <c r="L40" i="184"/>
  <c r="K40" i="184"/>
  <c r="J39" i="184"/>
  <c r="O39" i="184" a="1"/>
  <c r="L39" i="184" a="1"/>
  <c r="K39" i="184" a="1"/>
  <c r="N39" i="184" a="1"/>
  <c r="M39" i="184" a="1"/>
  <c r="P39" i="184" a="1"/>
  <c r="P39" i="184" l="1"/>
  <c r="L39" i="184"/>
  <c r="O39" i="184"/>
  <c r="K39" i="184"/>
  <c r="N39" i="184"/>
  <c r="M39" i="184"/>
  <c r="J38" i="184"/>
  <c r="J37" i="184" l="1"/>
  <c r="J36" i="184" s="1"/>
  <c r="J35" i="184" s="1"/>
  <c r="P35" i="184" a="1"/>
  <c r="N35" i="184" a="1"/>
  <c r="L35" i="184" a="1"/>
  <c r="K38" i="184" a="1"/>
  <c r="O35" i="184" a="1"/>
  <c r="O38" i="184" a="1"/>
  <c r="M38" i="184" a="1"/>
  <c r="K35" i="184" a="1"/>
  <c r="L38" i="184" a="1"/>
  <c r="N38" i="184" a="1"/>
  <c r="M35" i="184" a="1"/>
  <c r="P38" i="184" a="1"/>
  <c r="K35" i="184" l="1"/>
  <c r="L35" i="184"/>
  <c r="P35" i="184"/>
  <c r="N35" i="184"/>
  <c r="M35" i="184"/>
  <c r="O35" i="184"/>
  <c r="J34" i="184"/>
  <c r="O38" i="184"/>
  <c r="M38" i="184"/>
  <c r="P38" i="184"/>
  <c r="L38" i="184"/>
  <c r="K38" i="184"/>
  <c r="N38" i="184"/>
  <c r="L37" i="184" a="1"/>
  <c r="P37" i="184" a="1"/>
  <c r="M37" i="184" a="1"/>
  <c r="O37" i="184" a="1"/>
  <c r="N37" i="184" a="1"/>
  <c r="O34" i="184" a="1"/>
  <c r="M34" i="184" a="1"/>
  <c r="L34" i="184" a="1"/>
  <c r="K37" i="184" a="1"/>
  <c r="P34" i="184" a="1"/>
  <c r="N34" i="184" a="1"/>
  <c r="K34" i="184" a="1"/>
  <c r="M34" i="184" l="1"/>
  <c r="O34" i="184"/>
  <c r="K34" i="184"/>
  <c r="N34" i="184"/>
  <c r="L34" i="184"/>
  <c r="P34" i="184"/>
  <c r="N37" i="184"/>
  <c r="L37" i="184"/>
  <c r="P37" i="184"/>
  <c r="M37" i="184"/>
  <c r="O37" i="184"/>
  <c r="K37" i="184"/>
  <c r="O36" i="184" a="1"/>
  <c r="K36" i="184" a="1"/>
  <c r="M36" i="184" a="1"/>
  <c r="L36" i="184" a="1"/>
  <c r="N36" i="184" a="1"/>
  <c r="P36" i="184" a="1"/>
  <c r="M36" i="184" l="1"/>
  <c r="W35" i="184" s="1"/>
  <c r="L36" i="184"/>
  <c r="V35" i="184" s="1"/>
  <c r="K36" i="184"/>
  <c r="U35" i="184" s="1"/>
  <c r="O36" i="184"/>
  <c r="Y35" i="184" s="1"/>
  <c r="N36" i="184"/>
  <c r="X35" i="184" s="1"/>
  <c r="P36" i="184"/>
  <c r="Z35" i="184" s="1"/>
  <c r="W34" i="184" l="1"/>
  <c r="V34" i="184"/>
  <c r="Y34" i="184"/>
  <c r="X34" i="184"/>
  <c r="Z34" i="184"/>
  <c r="U34" i="18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<sst xmlns="http://schemas.openxmlformats.org/spreadsheetml/2006/main" count="2086" uniqueCount="141">
  <si>
    <t>China</t>
  </si>
  <si>
    <t>India</t>
  </si>
  <si>
    <t>Malaysia</t>
  </si>
  <si>
    <t>Thailand</t>
  </si>
  <si>
    <t>USA</t>
  </si>
  <si>
    <t>RFR curve</t>
  </si>
  <si>
    <t>Average spread</t>
  </si>
  <si>
    <t>Adjustment</t>
  </si>
  <si>
    <t>AO</t>
  </si>
  <si>
    <t>AQ</t>
  </si>
  <si>
    <t>AR</t>
  </si>
  <si>
    <t>AT</t>
  </si>
  <si>
    <t>BA</t>
  </si>
  <si>
    <t>Hong Kong</t>
  </si>
  <si>
    <t>Spread OIS Indian rates - EIOPA RFR curves for each country</t>
  </si>
  <si>
    <t>BC</t>
  </si>
  <si>
    <t>Max/Min spread</t>
  </si>
  <si>
    <t>P parameter</t>
  </si>
  <si>
    <t>Basis points</t>
  </si>
  <si>
    <t>Disclaimer:
EIOPA has no responsibility either on the appropriateness of the methodology applied or on the traceability of the EIOPA information reflected in this document and its subsequent use within the calculations</t>
  </si>
  <si>
    <t>Nepal RFR curve before STVA</t>
  </si>
  <si>
    <t>Threshold short -term volatilty</t>
  </si>
  <si>
    <t>Date</t>
  </si>
  <si>
    <t>General 
non-stressed 
zero coupon rates</t>
  </si>
  <si>
    <t>Calculation of the adjustment to remove short-term volatility</t>
  </si>
  <si>
    <t>1-year</t>
  </si>
  <si>
    <t>2-year</t>
  </si>
  <si>
    <t>3-year</t>
  </si>
  <si>
    <t>4-year</t>
  </si>
  <si>
    <t>5-year</t>
  </si>
  <si>
    <t>6-year</t>
  </si>
  <si>
    <t>7-year</t>
  </si>
  <si>
    <t>8-year</t>
  </si>
  <si>
    <t>9-year</t>
  </si>
  <si>
    <t>10-year</t>
  </si>
  <si>
    <t>Calculations before the adjustment to remove short-term volatility</t>
  </si>
  <si>
    <t>&gt;50</t>
  </si>
  <si>
    <t>20231231</t>
  </si>
  <si>
    <t>20240131</t>
  </si>
  <si>
    <t>Interest rates after adjustment to remove short-term volatility (where relevant)</t>
  </si>
  <si>
    <t>20240229</t>
  </si>
  <si>
    <t>General 
Stress up 
zero coupon rates</t>
  </si>
  <si>
    <t>General 
Stress down 
zero coupon rates</t>
  </si>
  <si>
    <t>The calculations have applied the methodology to derive the Nepali risk-free interest rates term structure as published by the NIA on 25th Mangshir 2080.</t>
  </si>
  <si>
    <t>Stresses 
SCR interest rates</t>
  </si>
  <si>
    <t>Discounting factors</t>
  </si>
  <si>
    <t>Nepali risk-free curves - General bucket</t>
  </si>
  <si>
    <t>Calculation of the Nepali risk-free curve.</t>
  </si>
  <si>
    <t>20231130</t>
  </si>
  <si>
    <t> End-Chaitra (2080)</t>
  </si>
  <si>
    <t>20240331</t>
  </si>
  <si>
    <t> End-Baishakh (2081)</t>
  </si>
  <si>
    <t>20240430</t>
  </si>
  <si>
    <t>End- Jetha (2081)</t>
  </si>
  <si>
    <t>20240531</t>
  </si>
  <si>
    <t>At the end-Baishak 2081, the adjustment to remove the short-term volatilty is applied because the increase of interest rates observed at mid-Baishakh 2081 has reverted at mid-Jetha.</t>
  </si>
  <si>
    <t>At the end Jetha 2081, the adjustment to remove the short-term volatilty is not triggered.
Furthermore, note that the Indian OIS rates published by EIOPA mid-Ashad 2081 have not materially changed, remaining rather stable. Therefore, the adjustment to remove the short-term volatilty shall not apply at end-Ashad 2081.</t>
  </si>
  <si>
    <t>At the end Chaitra 2080, the adjustment to remove the short-term volatilty is not triggered.
Nevertheless, note that the  the Indian OIS rates published by EIOPA mid-Baishak 2081 have materially increased. In case of keeping this increase in the following publication of EIOPA interest rates (mid-Jetha 2081), such change will be reflected in the Nepali risk free interest rates term structure referred to end-Baishak 2081.
Otherwise (if the increase of interest rates mid-Baishakh 2081 reverts at mid-Jetha), the interest rates end-Biashak 2081 will be calculated applying the adjustment to remove the short-term volatilty.</t>
  </si>
  <si>
    <t>End- Asadh (2081)</t>
  </si>
  <si>
    <t>20240630</t>
  </si>
  <si>
    <t>At the end-Ashad 2081, the adjustment to remove the short-term volatilty is not triggered.
Nevertheless, we note that the  the Indian OIS rates published by EIOPA mid-Saun 2081 have materially decreased. In case of keeping this decrease in the following publication of EIOPA interest rates (mid-Badhau 2081), such change will be reflected in the Nepali risk free interest rates term structure referred to end-Saun 2081.
Otherwise (if the decrease of interest rates mid-Saun 2081 reverts at mid-Badhau 2081), the interest rates end-Saun 2081 will be calculated applying the adjustment to remove the short-term volatilty.</t>
  </si>
  <si>
    <t>Disclaimer : This is the Risk Free Rates to be used for RBC valuation purposes for FY 2080/81</t>
  </si>
  <si>
    <t> End-Saun (2081)</t>
  </si>
  <si>
    <t>20240731</t>
  </si>
  <si>
    <t>Disclaimer : This risk-free curve is only for informative purposes</t>
  </si>
  <si>
    <t>The Indian OIS rates published by EIOPA at mid-Saun 2081 materially decreased compared to the previous month. That downwards movement of interest rates has continued at  mid-Bhadau at a similar pace. Therefore, at the end-Saun 2081, the adjustment to remove the short-term volatilty has not been triggered.
In case of confirming the referred trend during the next month, insurers and reinsurers would find a material decrease of interest rates, which would impact on the solvency valuation of assets and liabiilties, in particular technical provisions. The better the matching of durations among assets and liabilites, the lower impact on the solvency position of the reporting entity.</t>
  </si>
  <si>
    <t>Zero-coupon spot risk-free interest rates</t>
  </si>
  <si>
    <t>Nepali Zero Coupon Spot Risk-Free Curves</t>
  </si>
  <si>
    <t>United States</t>
  </si>
  <si>
    <t> End-Bhadau (2081)</t>
  </si>
  <si>
    <t>20240831</t>
  </si>
  <si>
    <t>During the last six months interest rates are continously decreasing. The aceleration of this decrease during the last two months does not give any signal that this movement may revert. Therefore, the adjustment to remove short-term volatility has not been triggered.
The reduction of interest rates is material (from 50 to 70 basis points, depending on the term of the interest rates).
Insurers and reinsurers are recomended to consider this market development both in its ORSA, in the level of interest guarantees provided in the new insurance contracts and in the estimates of future discretionary benefits of life insurance participating contracts.</t>
  </si>
  <si>
    <t> End-Asoj (2081)</t>
  </si>
  <si>
    <t>20240930</t>
  </si>
  <si>
    <t xml:space="preserve">The decreasing trend of interest rates observed since the start of FY 2081 has shifted to an increase at the end of October 2024 (mid Kartik 2081). 
According to the applicable methodology, the risk-free interest rates at the end of Asoj 2081 do not reflect this change of trend because their variation compared to the previous end of month (end of Bhadau) was below the 20 basis points threshold set as trigger of the Adjustment to prevent the Short-Term Volatility (STV).
That STV Adjustment might be triggered at the end of Kartik 2081 if the increase of interest rates observed at mid Kartik is not confirmed by the interest rates level at the end of November 2024 (mid Mangsir 2081).
</t>
  </si>
  <si>
    <t> End-Kartik (2081)</t>
  </si>
  <si>
    <t>20241031</t>
  </si>
  <si>
    <t>The material increase of interest rates observed at the end of October 2024 (mid Kartik 2081) has not been confirmed at the end of November 2024 (when interest rates have decreased again). 
According to the applicable methodology, at the end of Kartik 2081 the conditions to activate the adjustment to remove the Short-Term Volatility (STV adjustment) have been met. Therefore that adjustment is triggered for all maturities (except the 1-year interest rate).</t>
  </si>
  <si>
    <t> End-Mangsir (2081)</t>
  </si>
  <si>
    <t>20241130</t>
  </si>
  <si>
    <t>The interest rates used to derive the Nepali risk free interest rate curve have remained stable at the end of December 2024 compared to their level at the end of the previous month. 
According to the applicable methodology, in light of interest rates at the end of October-November-December 2024, it is not relevant to activate the adjustment to remove the Short-Term Volatility (STV adjustment) at the end of Mangsir 2081 .
The Nepali risk free interest rate curve at the end of Mangsir 2081 is very near to the curve at the end of the previous month (Kartik 2081), where the STV adjustment was applied. In this case the STV adjustment seems to have fulfilled its function.</t>
  </si>
  <si>
    <t>Spread</t>
  </si>
  <si>
    <t>Spread zero-coupon spot risk-free Indian rates - zero-coupon spot RFR for each country</t>
  </si>
  <si>
    <t>Calculations of the liquid part of the Nepali zero-coupon spot risk free rates</t>
  </si>
  <si>
    <t>End-Poush (2081)</t>
  </si>
  <si>
    <t>End-Falgun (2081)</t>
  </si>
  <si>
    <t>End-Magh (2081)</t>
  </si>
  <si>
    <t>Disclaimer:
The data provider has no responsibility either on the appropriateness of the methodology applied or on the traceability of the information reflected in this document and its subsequent use within the calculations</t>
  </si>
  <si>
    <t>During the last month, the Indian risk-free curve continued its decrease, though at a slighlty minor speed (among 12-20 basis points, depending on the tenor). 
The decrease of the Indian risk-free rates has fully transmitted to the Nepali risk-free curve, since similar decrease has ocurred in the other five countries considered (average spreads remain at the level of the previous month).</t>
  </si>
  <si>
    <t>During the last month, the Indian risk-free curve has decreased among 15-25 basis points (depending on the tenor considered). 
Most of that decrease has transmitted to the Nepali risk-free curve, since similar level of decrease has ocurred in the other five countries considered in the methodology (though a slight decrease of spreads is observed)</t>
  </si>
  <si>
    <t>End-Chaitra (2081)</t>
  </si>
  <si>
    <t>During Chaitra 2081, the Indian risk-free curve continued its decrease. Such continued reduction of interest ratesseems to be linked to the introduction of tariffs in some international trading. 
The decrease of the Indian risk-free rates hasbeen almost fully transmitted to the Nepali risk-free curve, since similar decrease has ocurred in the other five countries considered.</t>
  </si>
  <si>
    <t>Parameters applied to the liquid part of the curve</t>
  </si>
  <si>
    <t>Tenor</t>
  </si>
  <si>
    <t>Absolute cap</t>
  </si>
  <si>
    <t>P (% aver. spread)</t>
  </si>
  <si>
    <t>Parameters applied for extraplation</t>
  </si>
  <si>
    <t>Long-term forward rate</t>
  </si>
  <si>
    <t>Tenor Convegence point</t>
  </si>
  <si>
    <t>30 years</t>
  </si>
  <si>
    <t>&gt;71</t>
  </si>
  <si>
    <t>Discount factors</t>
  </si>
  <si>
    <t>End-Baishakh (2082)</t>
  </si>
  <si>
    <t>During Baishakh 2082, risk-free interest rates continued the decreasing evolution of previous months, though at a slightly lower speed, in partculat the Indian rates. Consequently, the Nepali risk-free curve has decrease as well. 
Insurers should pay attention to the impact on the valuation of their long-term liabilities, in particular when there is a missmatch of their duration compared to the duration of the assets.</t>
  </si>
  <si>
    <t>End-Jestha (2082)</t>
  </si>
  <si>
    <t>Perhaps due to economic uncertainties at international level, during Jestha 2082 risk-free interest rates have increased, reverting the decrease of the previous month and coming back to levels similar to those of Chaitra 2081.
Therefore, there is uncertainty on which will be the developments during Ashad 2082 and the end of the FY 2081/2082. Insurers are recomended to consider both upwards, stable and downwards scenarios,</t>
  </si>
  <si>
    <t>End-Ashadh (2082)</t>
  </si>
  <si>
    <t>Disclaimer : This is the Risk Free Rates to be used for RBC valuation purposes for FY 2081/82</t>
  </si>
  <si>
    <t>During Ashad 2082 interest rates reduced 2 to 5 basis points (depending the tenor). Therefore interest rates have recovered the decreasing trend of the last months (except Jestha 2082).It is also observed a slight change in the slope of the interest rates curve (slightly less steep). Insurers, especially those with medium long-term liabilities, need to pay atention to the impact of the material decrease of interest rates during FY 2081/2082 on its solvency position.</t>
  </si>
  <si>
    <t>The calculations have applied the methodology to derive the Nepali risk-free interest rates term structure as published by the NIA on 9th Jestha 2082.</t>
  </si>
  <si>
    <t>This is the first time that the amended methodology is applied.
From tenor 7-year onwards the Nepali zero-coupon spot risk-free curve calculated with the new methodology provides outcomes  very similar to the previous methodology.
Please, refer to the description of the new methodology for further details</t>
  </si>
  <si>
    <t>End-Shrawan (2082)</t>
  </si>
  <si>
    <t>During Shrawan 2082 the Indian interest rates have continued decreasing at a similar speed as in the previous month. Spreads to the other five currencies considered in the methodology have decreased or remained stable. As a consquence, the short-medium tenors of the Nepali risk-free rates have decreased to the levels alreadu registered as of End-Baishakh 2082, while the interest rates of the longer tenors are at a higher level yet.</t>
  </si>
  <si>
    <t>End-Bhadra (2082)</t>
  </si>
  <si>
    <t>During Bhadra 2082 the Indian interest rates experienced a material increase, especially for longer tenors. But this has not been mirrored in the other five interest rates curves considered in the methodology. The consequence is that, compared to the previous end of month, the Nepali risk-free curve shows a slight decrease in the short-medium tenors and an increase of upto 7 bp. in 6 to 15-year tenors, which moderates upto 2-3 bp. for the longest tenors.</t>
  </si>
  <si>
    <t>End-Ashwin (2082)</t>
  </si>
  <si>
    <t>During Aswhin 2082 all the interest rates curves considered in the methodology have materially decreased. Therefore, since the second half of the previous financial year there is a clear trend of reduction in the interest rates at general level. This is reflected in the Nepali risk-free interest rates curve at the end of Aswhin 2082, which shows the lowest levels in almost all tenors (though remaining very near or above 5 per cent from the 4-year tenor onwards).</t>
  </si>
  <si>
    <t>End-Kartik (2082)</t>
  </si>
  <si>
    <t>End-Mangsir (2082)</t>
  </si>
  <si>
    <t>During Mangsir 2082 all the currencies considered in the methodology have shown a material increase of the interest rates . The magnitude of the increase has led to a Nepali risk-free interest rates curve higher than the one existing at the end of the financial year 2081/2082.</t>
  </si>
  <si>
    <t>End-Poush (2082)</t>
  </si>
  <si>
    <t>During Kartik 2082 the Indian interest rates have increased as some of the currencies considered in the methodology did. The consequence is an increase of the Nepali risk-free interest rates curve in all its tenors.</t>
  </si>
  <si>
    <t>During Poush 2082 the increase of the interest rates curves has continued, though at a lower magnitude  than the previous month. With the exception of the 1-year term, interest rates end-Poush 2082 are [ 14 to 30 ] basis points above those applied at the end of financial year 2081/2082.</t>
  </si>
  <si>
    <t>End-Magh (2082)</t>
  </si>
  <si>
    <t>Introduce the relevant dates in format  yyyy_mm  (e.g. 2082_12)</t>
  </si>
  <si>
    <t>End-Falgun (2082)</t>
  </si>
  <si>
    <t>During Magh 2082 the increase of the interest rates curves has continued. With the exception of the 1-year, interest rates end-Magh 2082 are materially higher than those applied at the end of financial year 2081/2082  [ 10 to 46 basis points ].  In relative terms, the volatility has moved in the range [ 2 to 10 percent ].</t>
  </si>
  <si>
    <t>End-Chaitra (2082)</t>
  </si>
  <si>
    <t>2082_12</t>
  </si>
  <si>
    <t>The worsening of the international situation and financial perspectives led during Falgun 2082 to a major material increase of the interest rates curve for all terms. Interest rates end-Falgun 2082 are above those applied at the end of financial year 2081/2082  in a range [ 25 to 67 basis points ].  In relative terms, the volatility has moved in the range [ 5 to 11 percent ]. It is interest noting that the shape of the short-terms of the curve changed this month.</t>
  </si>
  <si>
    <t>After the continuous increase on the interest rates during last months, Chaitra 2082 has experience a moderate decrease in all terms [ 1 to 9 basis points compared to the previous month ].  In relative terms, the volatility has moved during 2082 in the range [ 4 to 10 percent ]. Since FY 2082/2083 end is apporaching, insurers should intensify their attention to the impact on their solvency position.</t>
  </si>
  <si>
    <t>End-Baishakh (2083)</t>
  </si>
  <si>
    <t>The material increase of the uncertainty of the international landscape during the first month of calendar year 2083, has delivered a material increase of the interest rates (mainly triggered in the references of India and China). The increase ranges 25-30 basis points up to the 15-year term. Compared to FY end 2081/2082 the increase of interest rates ranges 70-85 basis points up to 15-year term (except for the 1-year term).</t>
  </si>
  <si>
    <t>End-Jestha (2083)</t>
  </si>
  <si>
    <t>2083_02</t>
  </si>
  <si>
    <t>During Jestha 2083 the material increase of interest rates registered in the previous month has reverted, returning to interest rates similar to those existing at the end of 2082. In any case, interest rates one month before the FY 2082/2083 end remain higher that those at the end of FY 2081/2082. The increase reaches around 50 basis points for 2-year to 15-year terms. If confirmed, this increase will provide a decrease of long-term insurance obligations.</t>
  </si>
  <si>
    <t>End-Ashadh (2083)</t>
  </si>
  <si>
    <t>2083_03</t>
  </si>
  <si>
    <t>2082_03</t>
  </si>
  <si>
    <t>Interest rates have remained relatively stable during the last month of the FY 2082/2083. Therefore, the Nepali risk-free interest rates applicable to the discounting of technical provisions at the end of FY 2082/2083 are 50-60 basis points higher than the interest rates applied the previous FY end for 2-year to 15-year terms. This increase will provide a material decrease of long-term insurance obligations (and correspondingly long-term investments).</t>
  </si>
  <si>
    <t>This is the Risk Free Rates to be used for RBC valuation purposes for FY 2082/83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</si>
</sst>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00"/>
    <numFmt numFmtId="166" formatCode="0.000%"/>
    <numFmt numFmtId="167" formatCode="0.000"/>
    <numFmt numFmtId="168" formatCode="_-* #,##0.00\ _€_-;\-* #,##0.00\ _€_-;_-* &quot;-&quot;\ _€_-;_-@_-"/>
    <numFmt numFmtId="169" formatCode="0.0%"/>
  </numFmts>
  <fonts count="25" x14ac:knownFonts="1">
    <font>
      <sz val="11"/>
      <color theme="1"/>
      <name val="Calibri"/>
      <family val="2"/>
      <scheme val="minor"/>
    </font>
    <font>
      <u/>
      <sz val="11"/>
      <color theme="10"/>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i/>
      <sz val="11"/>
      <color rgb="FFC00000"/>
      <name val="Calibri"/>
      <family val="2"/>
      <scheme val="minor"/>
    </font>
    <font>
      <sz val="11"/>
      <color rgb="FFC00000"/>
      <name val="Calibri"/>
      <family val="2"/>
      <scheme val="minor"/>
    </font>
    <font>
      <b/>
      <sz val="11"/>
      <color theme="0"/>
      <name val="Calibri"/>
      <family val="2"/>
      <scheme val="minor"/>
    </font>
    <font>
      <b/>
      <sz val="12"/>
      <color theme="1"/>
      <name val="Calibri"/>
      <family val="2"/>
      <scheme val="minor"/>
    </font>
    <font>
      <sz val="10"/>
      <color theme="1"/>
      <name val="Tahoma"/>
      <family val="2"/>
    </font>
    <font>
      <u/>
      <sz val="11"/>
      <color rgb="FF000099"/>
      <name val="Calibri"/>
      <family val="2"/>
      <scheme val="minor"/>
    </font>
    <font>
      <b/>
      <sz val="16"/>
      <color rgb="FF000099"/>
      <name val="Calibri"/>
      <family val="2"/>
      <scheme val="minor"/>
    </font>
    <font>
      <b/>
      <i/>
      <sz val="14"/>
      <color rgb="FFC00000"/>
      <name val="Calibri"/>
      <family val="2"/>
      <scheme val="minor"/>
    </font>
    <font>
      <b/>
      <sz val="14"/>
      <color rgb="FFC00000"/>
      <name val="Calibri"/>
      <family val="2"/>
      <scheme val="minor"/>
    </font>
    <font>
      <sz val="11"/>
      <color theme="1"/>
      <name val="Tahoma"/>
      <family val="2"/>
    </font>
    <font>
      <b/>
      <sz val="14"/>
      <color rgb="FF000099"/>
      <name val="Calibri"/>
      <family val="2"/>
      <scheme val="minor"/>
    </font>
    <font>
      <b/>
      <sz val="12"/>
      <color rgb="FF000099"/>
      <name val="Calibri"/>
      <family val="2"/>
      <scheme val="minor"/>
    </font>
    <font>
      <sz val="11"/>
      <color theme="0" tint="-0.14999847407452621"/>
      <name val="Calibri"/>
      <family val="2"/>
      <scheme val="minor"/>
    </font>
    <font>
      <sz val="11"/>
      <name val="Calibri"/>
      <family val="2"/>
      <scheme val="minor"/>
    </font>
    <font>
      <sz val="11"/>
      <color theme="1"/>
      <name val="Calibri"/>
      <family val="2"/>
    </font>
    <font>
      <sz val="14"/>
      <color theme="1"/>
      <name val="Calibri"/>
      <family val="2"/>
      <scheme val="minor"/>
    </font>
    <font>
      <b/>
      <sz val="16"/>
      <color rgb="FFFF0000"/>
      <name val="Calibri"/>
      <family val="2"/>
      <scheme val="minor"/>
    </font>
    <font>
      <sz val="14"/>
      <color rgb="FF000099"/>
      <name val="Calibri"/>
      <family val="2"/>
      <scheme val="minor"/>
    </font>
    <font>
      <b/>
      <sz val="11"/>
      <color theme="1"/>
      <name val="Tahoma"/>
      <family val="2"/>
    </font>
    <font>
      <b/>
      <sz val="14"/>
      <color theme="1"/>
      <name val="Calibri"/>
      <family val="2"/>
      <scheme val="minor"/>
    </font>
  </fonts>
  <fills count="14">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C00000"/>
        <bgColor indexed="64"/>
      </patternFill>
    </fill>
    <fill>
      <patternFill patternType="solid">
        <fgColor theme="9" tint="-0.249977111117893"/>
        <bgColor indexed="64"/>
      </patternFill>
    </fill>
    <fill>
      <patternFill patternType="solid">
        <fgColor rgb="FFFFCCFF"/>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C000"/>
        <bgColor indexed="64"/>
      </patternFill>
    </fill>
    <fill>
      <patternFill patternType="solid">
        <fgColor theme="7" tint="0.59999389629810485"/>
        <bgColor indexed="64"/>
      </patternFill>
    </fill>
    <fill>
      <patternFill patternType="solid">
        <fgColor theme="3"/>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dotted">
        <color auto="1"/>
      </top>
      <bottom style="dotted">
        <color auto="1"/>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thin">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medium">
        <color auto="1"/>
      </left>
      <right style="thin">
        <color auto="1"/>
      </right>
      <top style="dotted">
        <color auto="1"/>
      </top>
      <bottom style="dotted">
        <color auto="1"/>
      </bottom>
      <diagonal/>
    </border>
    <border>
      <left style="thin">
        <color auto="1"/>
      </left>
      <right style="medium">
        <color auto="1"/>
      </right>
      <top style="dotted">
        <color auto="1"/>
      </top>
      <bottom style="dotted">
        <color auto="1"/>
      </bottom>
      <diagonal/>
    </border>
    <border>
      <left style="medium">
        <color auto="1"/>
      </left>
      <right style="thin">
        <color auto="1"/>
      </right>
      <top style="dotted">
        <color auto="1"/>
      </top>
      <bottom style="medium">
        <color auto="1"/>
      </bottom>
      <diagonal/>
    </border>
    <border>
      <left style="thin">
        <color auto="1"/>
      </left>
      <right style="thin">
        <color auto="1"/>
      </right>
      <top style="dotted">
        <color auto="1"/>
      </top>
      <bottom style="medium">
        <color auto="1"/>
      </bottom>
      <diagonal/>
    </border>
    <border>
      <left style="thin">
        <color auto="1"/>
      </left>
      <right style="medium">
        <color auto="1"/>
      </right>
      <top style="dotted">
        <color auto="1"/>
      </top>
      <bottom style="medium">
        <color auto="1"/>
      </bottom>
      <diagonal/>
    </border>
    <border>
      <left/>
      <right style="thin">
        <color auto="1"/>
      </right>
      <top style="medium">
        <color auto="1"/>
      </top>
      <bottom style="dotted">
        <color auto="1"/>
      </bottom>
      <diagonal/>
    </border>
    <border>
      <left/>
      <right style="thin">
        <color auto="1"/>
      </right>
      <top style="dotted">
        <color auto="1"/>
      </top>
      <bottom style="dotted">
        <color auto="1"/>
      </bottom>
      <diagonal/>
    </border>
    <border>
      <left/>
      <right style="thin">
        <color auto="1"/>
      </right>
      <top style="dotted">
        <color auto="1"/>
      </top>
      <bottom style="medium">
        <color auto="1"/>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dotted">
        <color auto="1"/>
      </bottom>
      <diagonal/>
    </border>
    <border>
      <left style="medium">
        <color indexed="64"/>
      </left>
      <right style="medium">
        <color indexed="64"/>
      </right>
      <top/>
      <bottom style="dotted">
        <color auto="1"/>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dotted">
        <color auto="1"/>
      </bottom>
      <diagonal/>
    </border>
    <border>
      <left style="thin">
        <color auto="1"/>
      </left>
      <right style="medium">
        <color auto="1"/>
      </right>
      <top/>
      <bottom style="dotted">
        <color auto="1"/>
      </bottom>
      <diagonal/>
    </border>
    <border>
      <left style="thin">
        <color indexed="64"/>
      </left>
      <right/>
      <top/>
      <bottom/>
      <diagonal/>
    </border>
    <border>
      <left/>
      <right style="thin">
        <color indexed="64"/>
      </right>
      <top/>
      <bottom/>
      <diagonal/>
    </border>
    <border>
      <left style="thin">
        <color auto="1"/>
      </left>
      <right style="thin">
        <color auto="1"/>
      </right>
      <top style="dotted">
        <color auto="1"/>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1" fillId="0" borderId="0" applyNumberForma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0" fontId="2" fillId="13" borderId="0" applyNumberFormat="0" applyFont="0" applyFill="0" applyBorder="0" applyAlignment="0" applyProtection="0"/>
  </cellStyleXfs>
  <cellXfs count="186">
    <xf numFmtId="0" fontId="0" fillId="0" borderId="0" xfId="0"/>
    <xf numFmtId="0" fontId="0" fillId="0" borderId="0" xfId="0" applyAlignment="1">
      <alignment vertical="center"/>
    </xf>
    <xf numFmtId="0" fontId="0" fillId="0" borderId="0" xfId="0" applyAlignment="1">
      <alignment horizontal="center" vertical="center"/>
    </xf>
    <xf numFmtId="0" fontId="5" fillId="0" borderId="0" xfId="0" applyFont="1" applyAlignment="1">
      <alignment horizontal="center" vertical="center"/>
    </xf>
    <xf numFmtId="14" fontId="0" fillId="2" borderId="1" xfId="0" applyNumberFormat="1" applyFill="1" applyBorder="1" applyAlignment="1">
      <alignment horizontal="center" vertical="center"/>
    </xf>
    <xf numFmtId="0" fontId="3" fillId="0" borderId="0" xfId="0" applyFont="1" applyAlignment="1">
      <alignment vertical="center"/>
    </xf>
    <xf numFmtId="0" fontId="0" fillId="2" borderId="17" xfId="0" applyFill="1" applyBorder="1" applyAlignment="1">
      <alignment horizontal="center" vertical="center"/>
    </xf>
    <xf numFmtId="0" fontId="0" fillId="2" borderId="17" xfId="0" applyFill="1" applyBorder="1" applyAlignment="1">
      <alignment horizontal="center" vertical="center" wrapText="1"/>
    </xf>
    <xf numFmtId="0" fontId="4" fillId="6" borderId="1" xfId="0" applyFont="1" applyFill="1" applyBorder="1" applyAlignment="1">
      <alignment horizontal="center"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167" fontId="0" fillId="5" borderId="7" xfId="0" applyNumberFormat="1" applyFill="1" applyBorder="1" applyAlignment="1">
      <alignment horizontal="center" vertical="center"/>
    </xf>
    <xf numFmtId="167" fontId="0" fillId="5" borderId="2" xfId="0" applyNumberFormat="1" applyFill="1" applyBorder="1" applyAlignment="1">
      <alignment horizontal="center" vertical="center"/>
    </xf>
    <xf numFmtId="167" fontId="0" fillId="5" borderId="12" xfId="0" applyNumberFormat="1" applyFill="1" applyBorder="1" applyAlignment="1">
      <alignment horizontal="center" vertical="center"/>
    </xf>
    <xf numFmtId="167" fontId="0" fillId="0" borderId="2" xfId="0" applyNumberFormat="1" applyBorder="1" applyAlignment="1">
      <alignment horizontal="center" vertical="center"/>
    </xf>
    <xf numFmtId="167" fontId="0" fillId="0" borderId="14" xfId="0" applyNumberFormat="1" applyBorder="1" applyAlignment="1">
      <alignment horizontal="center" vertical="center"/>
    </xf>
    <xf numFmtId="167" fontId="0" fillId="0" borderId="7" xfId="0" applyNumberFormat="1" applyBorder="1" applyAlignment="1">
      <alignment horizontal="center" vertical="center"/>
    </xf>
    <xf numFmtId="167" fontId="6" fillId="0" borderId="8" xfId="0" applyNumberFormat="1" applyFont="1" applyBorder="1" applyAlignment="1">
      <alignment horizontal="center" vertical="center"/>
    </xf>
    <xf numFmtId="167" fontId="0" fillId="0" borderId="15" xfId="0" applyNumberFormat="1" applyBorder="1" applyAlignment="1">
      <alignment horizontal="center" vertical="center"/>
    </xf>
    <xf numFmtId="167" fontId="6" fillId="0" borderId="10" xfId="0" applyNumberFormat="1" applyFont="1" applyBorder="1" applyAlignment="1">
      <alignment horizontal="center" vertical="center"/>
    </xf>
    <xf numFmtId="167" fontId="0" fillId="0" borderId="16" xfId="0" applyNumberFormat="1" applyBorder="1" applyAlignment="1">
      <alignment horizontal="center" vertical="center"/>
    </xf>
    <xf numFmtId="167" fontId="0" fillId="0" borderId="12" xfId="0" applyNumberFormat="1" applyBorder="1" applyAlignment="1">
      <alignment horizontal="center" vertical="center"/>
    </xf>
    <xf numFmtId="167" fontId="6" fillId="0" borderId="13" xfId="0" applyNumberFormat="1" applyFont="1" applyBorder="1" applyAlignment="1">
      <alignment horizontal="center" vertical="center"/>
    </xf>
    <xf numFmtId="14" fontId="0" fillId="0" borderId="0" xfId="0" applyNumberFormat="1" applyAlignment="1">
      <alignment vertical="center"/>
    </xf>
    <xf numFmtId="0" fontId="7" fillId="7" borderId="0" xfId="0" applyFont="1" applyFill="1" applyAlignment="1">
      <alignment horizontal="center" vertical="center"/>
    </xf>
    <xf numFmtId="0" fontId="3" fillId="8" borderId="0" xfId="0" applyFont="1" applyFill="1" applyAlignment="1">
      <alignment horizontal="center" vertical="center"/>
    </xf>
    <xf numFmtId="168" fontId="3" fillId="8" borderId="0" xfId="0" applyNumberFormat="1" applyFont="1" applyFill="1" applyAlignment="1">
      <alignment horizontal="center" vertical="center"/>
    </xf>
    <xf numFmtId="0" fontId="3" fillId="0" borderId="0" xfId="0" applyFont="1" applyAlignment="1">
      <alignment horizontal="right" vertical="center"/>
    </xf>
    <xf numFmtId="0" fontId="9" fillId="0" borderId="0" xfId="0" applyFont="1" applyAlignment="1">
      <alignment horizontal="center" vertical="center"/>
    </xf>
    <xf numFmtId="2" fontId="9" fillId="0" borderId="0" xfId="0" applyNumberFormat="1" applyFont="1" applyAlignment="1">
      <alignment horizontal="center" vertical="center"/>
    </xf>
    <xf numFmtId="0" fontId="3" fillId="0" borderId="0" xfId="0" applyFont="1" applyAlignment="1">
      <alignment horizontal="center" vertical="center"/>
    </xf>
    <xf numFmtId="167" fontId="0" fillId="0" borderId="18" xfId="0" applyNumberFormat="1" applyBorder="1" applyAlignment="1">
      <alignment horizontal="center" vertical="center"/>
    </xf>
    <xf numFmtId="167" fontId="0" fillId="0" borderId="19" xfId="0" applyNumberFormat="1" applyBorder="1" applyAlignment="1">
      <alignment horizontal="center" vertical="center"/>
    </xf>
    <xf numFmtId="167" fontId="0" fillId="0" borderId="20" xfId="0" applyNumberFormat="1" applyBorder="1" applyAlignment="1">
      <alignment horizontal="center" vertical="center"/>
    </xf>
    <xf numFmtId="0" fontId="10" fillId="0" borderId="0" xfId="1" applyFont="1" applyAlignment="1">
      <alignment vertical="center"/>
    </xf>
    <xf numFmtId="0" fontId="11" fillId="0" borderId="0" xfId="0" applyFont="1" applyAlignment="1">
      <alignment horizontal="left" vertical="center"/>
    </xf>
    <xf numFmtId="0" fontId="12" fillId="0" borderId="0" xfId="0" applyFont="1" applyAlignment="1">
      <alignment horizontal="left" vertical="center"/>
    </xf>
    <xf numFmtId="2" fontId="3" fillId="8" borderId="0" xfId="0" applyNumberFormat="1" applyFont="1" applyFill="1" applyAlignment="1">
      <alignment horizontal="center" vertical="center"/>
    </xf>
    <xf numFmtId="167" fontId="0" fillId="0" borderId="32" xfId="0" applyNumberFormat="1" applyBorder="1" applyAlignment="1">
      <alignment horizontal="center" vertical="center"/>
    </xf>
    <xf numFmtId="167" fontId="0" fillId="5" borderId="32" xfId="0" applyNumberFormat="1" applyFill="1" applyBorder="1" applyAlignment="1">
      <alignment horizontal="center" vertical="center"/>
    </xf>
    <xf numFmtId="167" fontId="0" fillId="5" borderId="36" xfId="0" applyNumberFormat="1" applyFill="1" applyBorder="1" applyAlignment="1">
      <alignment horizontal="center" vertical="center"/>
    </xf>
    <xf numFmtId="0" fontId="11" fillId="0" borderId="0" xfId="0" applyFont="1" applyAlignment="1">
      <alignment horizontal="center" vertical="center"/>
    </xf>
    <xf numFmtId="166" fontId="0" fillId="0" borderId="7" xfId="2" applyNumberFormat="1" applyFont="1" applyBorder="1" applyAlignment="1">
      <alignment horizontal="center" vertical="center"/>
    </xf>
    <xf numFmtId="166" fontId="0" fillId="0" borderId="2" xfId="2" applyNumberFormat="1" applyFont="1" applyBorder="1" applyAlignment="1">
      <alignment horizontal="center" vertical="center"/>
    </xf>
    <xf numFmtId="166" fontId="0" fillId="0" borderId="12" xfId="2" applyNumberFormat="1" applyFont="1" applyBorder="1" applyAlignment="1">
      <alignment horizontal="center" vertical="center"/>
    </xf>
    <xf numFmtId="166" fontId="0" fillId="0" borderId="8" xfId="2" applyNumberFormat="1" applyFont="1" applyBorder="1" applyAlignment="1">
      <alignment horizontal="center" vertical="center"/>
    </xf>
    <xf numFmtId="166" fontId="0" fillId="0" borderId="10" xfId="2" applyNumberFormat="1" applyFont="1" applyBorder="1" applyAlignment="1">
      <alignment horizontal="center" vertical="center"/>
    </xf>
    <xf numFmtId="166" fontId="0" fillId="0" borderId="13" xfId="2" applyNumberFormat="1" applyFont="1" applyBorder="1" applyAlignment="1">
      <alignment horizontal="center" vertical="center"/>
    </xf>
    <xf numFmtId="166" fontId="0" fillId="0" borderId="32" xfId="2" applyNumberFormat="1" applyFont="1" applyBorder="1" applyAlignment="1">
      <alignment horizontal="center" vertical="center"/>
    </xf>
    <xf numFmtId="166" fontId="0" fillId="0" borderId="33" xfId="2" applyNumberFormat="1" applyFont="1" applyBorder="1" applyAlignment="1">
      <alignment horizontal="center" vertical="center"/>
    </xf>
    <xf numFmtId="2" fontId="0" fillId="0" borderId="7" xfId="0" applyNumberFormat="1" applyBorder="1" applyAlignment="1">
      <alignment horizontal="center" vertical="center"/>
    </xf>
    <xf numFmtId="2" fontId="0" fillId="0" borderId="8" xfId="0" applyNumberFormat="1" applyBorder="1" applyAlignment="1">
      <alignment horizontal="center" vertical="center"/>
    </xf>
    <xf numFmtId="2" fontId="0" fillId="0" borderId="2" xfId="0" applyNumberFormat="1" applyBorder="1" applyAlignment="1">
      <alignment horizontal="center" vertical="center"/>
    </xf>
    <xf numFmtId="2" fontId="0" fillId="0" borderId="10" xfId="0" applyNumberFormat="1" applyBorder="1" applyAlignment="1">
      <alignment horizontal="center" vertical="center"/>
    </xf>
    <xf numFmtId="2" fontId="0" fillId="0" borderId="12" xfId="0" applyNumberFormat="1" applyBorder="1" applyAlignment="1">
      <alignment horizontal="center" vertical="center"/>
    </xf>
    <xf numFmtId="2" fontId="0" fillId="0" borderId="13" xfId="0" applyNumberFormat="1" applyBorder="1" applyAlignment="1">
      <alignment horizontal="center" vertical="center"/>
    </xf>
    <xf numFmtId="0" fontId="3" fillId="8" borderId="25" xfId="0" applyFont="1" applyFill="1" applyBorder="1" applyAlignment="1">
      <alignment horizontal="center" vertical="center"/>
    </xf>
    <xf numFmtId="1" fontId="0" fillId="0" borderId="7" xfId="0" applyNumberFormat="1" applyBorder="1" applyAlignment="1">
      <alignment horizontal="center" vertical="center"/>
    </xf>
    <xf numFmtId="1" fontId="0" fillId="0" borderId="2" xfId="0" applyNumberFormat="1" applyBorder="1" applyAlignment="1">
      <alignment horizontal="center" vertical="center"/>
    </xf>
    <xf numFmtId="1" fontId="0" fillId="0" borderId="12" xfId="0" applyNumberFormat="1" applyBorder="1" applyAlignment="1">
      <alignment horizontal="center" vertical="center"/>
    </xf>
    <xf numFmtId="49" fontId="0" fillId="0" borderId="0" xfId="0" applyNumberFormat="1" applyAlignment="1">
      <alignment horizontal="center" vertical="center"/>
    </xf>
    <xf numFmtId="14" fontId="3" fillId="0" borderId="0" xfId="0" applyNumberFormat="1" applyFont="1" applyAlignment="1">
      <alignment horizontal="center" vertical="center"/>
    </xf>
    <xf numFmtId="1" fontId="0" fillId="0" borderId="0" xfId="0" applyNumberFormat="1" applyAlignment="1">
      <alignment horizontal="center" vertical="center"/>
    </xf>
    <xf numFmtId="0" fontId="16" fillId="0" borderId="0" xfId="0" applyFont="1" applyAlignment="1">
      <alignment horizontal="left" vertical="center"/>
    </xf>
    <xf numFmtId="164" fontId="0" fillId="4" borderId="7" xfId="3" applyFont="1" applyFill="1" applyBorder="1" applyAlignment="1">
      <alignment horizontal="center" vertical="center"/>
    </xf>
    <xf numFmtId="164" fontId="18" fillId="4" borderId="7" xfId="3" applyFont="1" applyFill="1" applyBorder="1" applyAlignment="1">
      <alignment horizontal="center" vertical="center"/>
    </xf>
    <xf numFmtId="164" fontId="0" fillId="4" borderId="2" xfId="3" applyFont="1" applyFill="1" applyBorder="1" applyAlignment="1">
      <alignment horizontal="center" vertical="center"/>
    </xf>
    <xf numFmtId="164" fontId="18" fillId="4" borderId="2" xfId="3" applyFont="1" applyFill="1" applyBorder="1" applyAlignment="1">
      <alignment horizontal="center" vertical="center"/>
    </xf>
    <xf numFmtId="164" fontId="0" fillId="4" borderId="12" xfId="3" applyFont="1" applyFill="1" applyBorder="1" applyAlignment="1">
      <alignment horizontal="center" vertical="center"/>
    </xf>
    <xf numFmtId="164" fontId="17" fillId="4" borderId="7" xfId="3" applyFont="1" applyFill="1" applyBorder="1" applyAlignment="1">
      <alignment horizontal="center" vertical="center"/>
    </xf>
    <xf numFmtId="164" fontId="17" fillId="4" borderId="2" xfId="3" applyFont="1" applyFill="1" applyBorder="1" applyAlignment="1">
      <alignment horizontal="center" vertical="center"/>
    </xf>
    <xf numFmtId="164" fontId="17" fillId="4" borderId="12" xfId="3" applyFont="1" applyFill="1" applyBorder="1" applyAlignment="1">
      <alignment horizontal="center" vertical="center"/>
    </xf>
    <xf numFmtId="164" fontId="17" fillId="4" borderId="8" xfId="3" applyFont="1" applyFill="1" applyBorder="1" applyAlignment="1">
      <alignment horizontal="center" vertical="center"/>
    </xf>
    <xf numFmtId="164" fontId="17" fillId="4" borderId="10" xfId="3" applyFont="1" applyFill="1" applyBorder="1" applyAlignment="1">
      <alignment horizontal="center" vertical="center"/>
    </xf>
    <xf numFmtId="164" fontId="17" fillId="4" borderId="13" xfId="3" applyFont="1" applyFill="1" applyBorder="1" applyAlignment="1">
      <alignment horizontal="center" vertical="center"/>
    </xf>
    <xf numFmtId="2" fontId="0" fillId="0" borderId="0" xfId="0" applyNumberFormat="1" applyAlignment="1">
      <alignment horizontal="center" vertical="center"/>
    </xf>
    <xf numFmtId="164" fontId="0" fillId="4" borderId="6" xfId="3" applyFont="1" applyFill="1" applyBorder="1" applyAlignment="1">
      <alignment horizontal="center" vertical="center"/>
    </xf>
    <xf numFmtId="164" fontId="0" fillId="4" borderId="9" xfId="3" applyFont="1" applyFill="1" applyBorder="1" applyAlignment="1">
      <alignment horizontal="center" vertical="center"/>
    </xf>
    <xf numFmtId="164" fontId="0" fillId="4" borderId="11" xfId="3" applyFont="1" applyFill="1" applyBorder="1" applyAlignment="1">
      <alignment horizontal="center" vertical="center"/>
    </xf>
    <xf numFmtId="164" fontId="0" fillId="4" borderId="8" xfId="3" applyFont="1" applyFill="1" applyBorder="1" applyAlignment="1">
      <alignment horizontal="center" vertical="center"/>
    </xf>
    <xf numFmtId="164" fontId="0" fillId="4" borderId="10" xfId="3" applyFont="1" applyFill="1" applyBorder="1" applyAlignment="1">
      <alignment horizontal="center" vertical="center"/>
    </xf>
    <xf numFmtId="164" fontId="0" fillId="4" borderId="13" xfId="3" applyFont="1" applyFill="1" applyBorder="1" applyAlignment="1">
      <alignment horizontal="center" vertical="center"/>
    </xf>
    <xf numFmtId="1" fontId="0" fillId="0" borderId="0" xfId="0" applyNumberFormat="1" applyAlignment="1">
      <alignment horizontal="right" vertical="center"/>
    </xf>
    <xf numFmtId="166" fontId="14" fillId="0" borderId="0" xfId="2" applyNumberFormat="1" applyFont="1" applyAlignment="1">
      <alignment horizontal="center" vertical="center"/>
    </xf>
    <xf numFmtId="166" fontId="19" fillId="0" borderId="0" xfId="2" applyNumberFormat="1" applyFont="1" applyAlignment="1">
      <alignment horizontal="center" vertical="center"/>
    </xf>
    <xf numFmtId="0" fontId="19" fillId="0" borderId="0" xfId="0" applyFont="1" applyAlignment="1">
      <alignment vertical="center"/>
    </xf>
    <xf numFmtId="165" fontId="19" fillId="0" borderId="0" xfId="2" applyNumberFormat="1" applyFont="1" applyAlignment="1">
      <alignment horizontal="center" vertical="center"/>
    </xf>
    <xf numFmtId="0" fontId="0" fillId="3" borderId="27" xfId="0" applyFill="1" applyBorder="1" applyAlignment="1">
      <alignment vertical="center"/>
    </xf>
    <xf numFmtId="0" fontId="0" fillId="3" borderId="28" xfId="0" applyFill="1" applyBorder="1" applyAlignment="1">
      <alignment vertical="center"/>
    </xf>
    <xf numFmtId="0" fontId="0" fillId="3" borderId="34" xfId="0" applyFill="1" applyBorder="1" applyAlignment="1">
      <alignment vertical="center"/>
    </xf>
    <xf numFmtId="0" fontId="0" fillId="3" borderId="29" xfId="0" applyFill="1" applyBorder="1" applyAlignment="1">
      <alignment vertical="center"/>
    </xf>
    <xf numFmtId="0" fontId="15" fillId="3" borderId="26" xfId="0" applyFont="1" applyFill="1" applyBorder="1" applyAlignment="1">
      <alignment vertical="center"/>
    </xf>
    <xf numFmtId="166" fontId="3" fillId="0" borderId="7" xfId="2" applyNumberFormat="1" applyFont="1" applyBorder="1" applyAlignment="1">
      <alignment horizontal="center" vertical="center"/>
    </xf>
    <xf numFmtId="166" fontId="3" fillId="0" borderId="2" xfId="2" applyNumberFormat="1" applyFont="1" applyBorder="1" applyAlignment="1">
      <alignment horizontal="center" vertical="center"/>
    </xf>
    <xf numFmtId="0" fontId="0" fillId="0" borderId="0" xfId="0" applyAlignment="1">
      <alignment horizontal="center"/>
    </xf>
    <xf numFmtId="0" fontId="0" fillId="0" borderId="0" xfId="0" applyAlignment="1">
      <alignment horizontal="left"/>
    </xf>
    <xf numFmtId="0" fontId="3" fillId="5" borderId="1" xfId="0" applyFont="1" applyFill="1" applyBorder="1" applyAlignment="1">
      <alignment horizontal="center"/>
    </xf>
    <xf numFmtId="166" fontId="0" fillId="0" borderId="0" xfId="2" applyNumberFormat="1" applyFont="1" applyAlignment="1">
      <alignment horizontal="center"/>
    </xf>
    <xf numFmtId="0" fontId="16" fillId="0" borderId="0" xfId="0" applyFont="1" applyAlignment="1">
      <alignment horizontal="left"/>
    </xf>
    <xf numFmtId="0" fontId="20" fillId="3" borderId="0" xfId="0" applyFont="1" applyFill="1" applyAlignment="1">
      <alignment vertical="top" wrapText="1"/>
    </xf>
    <xf numFmtId="0" fontId="20" fillId="3" borderId="35" xfId="0" applyFont="1" applyFill="1" applyBorder="1" applyAlignment="1">
      <alignment vertical="top" wrapText="1"/>
    </xf>
    <xf numFmtId="0" fontId="20" fillId="3" borderId="30" xfId="0" applyFont="1" applyFill="1" applyBorder="1" applyAlignment="1">
      <alignment vertical="top" wrapText="1"/>
    </xf>
    <xf numFmtId="0" fontId="20" fillId="3" borderId="31" xfId="0" applyFont="1" applyFill="1" applyBorder="1" applyAlignment="1">
      <alignment vertical="top" wrapText="1"/>
    </xf>
    <xf numFmtId="166" fontId="0" fillId="0" borderId="18" xfId="2" applyNumberFormat="1" applyFont="1" applyBorder="1" applyAlignment="1">
      <alignment horizontal="center" vertical="center"/>
    </xf>
    <xf numFmtId="166" fontId="0" fillId="0" borderId="14" xfId="2" applyNumberFormat="1" applyFont="1" applyBorder="1" applyAlignment="1">
      <alignment horizontal="center" vertical="center"/>
    </xf>
    <xf numFmtId="166" fontId="6" fillId="0" borderId="8" xfId="2" applyNumberFormat="1" applyFont="1" applyBorder="1" applyAlignment="1">
      <alignment horizontal="center" vertical="center"/>
    </xf>
    <xf numFmtId="166" fontId="0" fillId="5" borderId="7" xfId="2" applyNumberFormat="1" applyFont="1" applyFill="1" applyBorder="1" applyAlignment="1">
      <alignment horizontal="center" vertical="center"/>
    </xf>
    <xf numFmtId="166" fontId="0" fillId="0" borderId="19" xfId="2" applyNumberFormat="1" applyFont="1" applyBorder="1" applyAlignment="1">
      <alignment horizontal="center" vertical="center"/>
    </xf>
    <xf numFmtId="166" fontId="0" fillId="0" borderId="15" xfId="2" applyNumberFormat="1" applyFont="1" applyBorder="1" applyAlignment="1">
      <alignment horizontal="center" vertical="center"/>
    </xf>
    <xf numFmtId="166" fontId="6" fillId="0" borderId="10" xfId="2" applyNumberFormat="1" applyFont="1" applyBorder="1" applyAlignment="1">
      <alignment horizontal="center" vertical="center"/>
    </xf>
    <xf numFmtId="166" fontId="0" fillId="5" borderId="2" xfId="2" applyNumberFormat="1" applyFont="1" applyFill="1" applyBorder="1" applyAlignment="1">
      <alignment horizontal="center" vertical="center"/>
    </xf>
    <xf numFmtId="166" fontId="0" fillId="0" borderId="20" xfId="2" applyNumberFormat="1" applyFont="1" applyBorder="1" applyAlignment="1">
      <alignment horizontal="center" vertical="center"/>
    </xf>
    <xf numFmtId="166" fontId="0" fillId="0" borderId="16" xfId="2" applyNumberFormat="1" applyFont="1" applyBorder="1" applyAlignment="1">
      <alignment horizontal="center" vertical="center"/>
    </xf>
    <xf numFmtId="166" fontId="6" fillId="0" borderId="13" xfId="2" applyNumberFormat="1" applyFont="1" applyBorder="1" applyAlignment="1">
      <alignment horizontal="center" vertical="center"/>
    </xf>
    <xf numFmtId="166" fontId="0" fillId="5" borderId="36" xfId="2" applyNumberFormat="1" applyFont="1" applyFill="1" applyBorder="1" applyAlignment="1">
      <alignment horizontal="center" vertical="center"/>
    </xf>
    <xf numFmtId="166" fontId="0" fillId="5" borderId="32" xfId="2" applyNumberFormat="1" applyFont="1" applyFill="1" applyBorder="1" applyAlignment="1">
      <alignment horizontal="center" vertical="center"/>
    </xf>
    <xf numFmtId="166" fontId="0" fillId="5" borderId="12" xfId="2" applyNumberFormat="1" applyFont="1" applyFill="1" applyBorder="1" applyAlignment="1">
      <alignment horizontal="center" vertical="center"/>
    </xf>
    <xf numFmtId="166" fontId="0" fillId="0" borderId="0" xfId="0" applyNumberFormat="1"/>
    <xf numFmtId="166" fontId="3" fillId="8" borderId="0" xfId="2" applyNumberFormat="1" applyFont="1" applyFill="1" applyAlignment="1">
      <alignment horizontal="center" vertical="center"/>
    </xf>
    <xf numFmtId="166" fontId="23" fillId="0" borderId="0" xfId="2" applyNumberFormat="1" applyFont="1" applyAlignment="1">
      <alignment horizontal="center" vertical="center"/>
    </xf>
    <xf numFmtId="166" fontId="24" fillId="0" borderId="0" xfId="2" applyNumberFormat="1" applyFont="1" applyAlignment="1">
      <alignment horizontal="center" vertical="center"/>
    </xf>
    <xf numFmtId="0" fontId="8" fillId="3" borderId="38" xfId="0" applyFont="1" applyFill="1" applyBorder="1" applyAlignment="1">
      <alignment horizontal="center" vertical="center"/>
    </xf>
    <xf numFmtId="0" fontId="8" fillId="3" borderId="39" xfId="0" applyFont="1" applyFill="1" applyBorder="1" applyAlignment="1">
      <alignment horizontal="center" vertical="center"/>
    </xf>
    <xf numFmtId="0" fontId="8" fillId="3" borderId="40" xfId="0" applyFont="1" applyFill="1" applyBorder="1" applyAlignment="1">
      <alignment horizontal="center" vertical="center"/>
    </xf>
    <xf numFmtId="0" fontId="0" fillId="8" borderId="6" xfId="3" applyNumberFormat="1" applyFont="1" applyFill="1" applyBorder="1" applyAlignment="1">
      <alignment horizontal="center" vertical="center"/>
    </xf>
    <xf numFmtId="2" fontId="0" fillId="8" borderId="7" xfId="3" applyNumberFormat="1" applyFont="1" applyFill="1" applyBorder="1" applyAlignment="1">
      <alignment horizontal="center" vertical="center"/>
    </xf>
    <xf numFmtId="166" fontId="0" fillId="8" borderId="8" xfId="2" applyNumberFormat="1" applyFont="1" applyFill="1" applyBorder="1" applyAlignment="1">
      <alignment horizontal="center" vertical="center"/>
    </xf>
    <xf numFmtId="0" fontId="0" fillId="8" borderId="9" xfId="3" applyNumberFormat="1" applyFont="1" applyFill="1" applyBorder="1" applyAlignment="1">
      <alignment horizontal="center" vertical="center"/>
    </xf>
    <xf numFmtId="2" fontId="0" fillId="8" borderId="2" xfId="3" applyNumberFormat="1" applyFont="1" applyFill="1" applyBorder="1" applyAlignment="1">
      <alignment horizontal="center" vertical="center"/>
    </xf>
    <xf numFmtId="166" fontId="0" fillId="8" borderId="10" xfId="2" applyNumberFormat="1" applyFont="1" applyFill="1" applyBorder="1" applyAlignment="1">
      <alignment horizontal="center" vertical="center"/>
    </xf>
    <xf numFmtId="0" fontId="0" fillId="8" borderId="11" xfId="3" applyNumberFormat="1" applyFont="1" applyFill="1" applyBorder="1" applyAlignment="1">
      <alignment horizontal="center" vertical="center"/>
    </xf>
    <xf numFmtId="2" fontId="0" fillId="8" borderId="12" xfId="3" applyNumberFormat="1" applyFont="1" applyFill="1" applyBorder="1" applyAlignment="1">
      <alignment horizontal="center" vertical="center"/>
    </xf>
    <xf numFmtId="166" fontId="0" fillId="8" borderId="13" xfId="2" applyNumberFormat="1" applyFont="1" applyFill="1" applyBorder="1" applyAlignment="1">
      <alignment horizontal="center" vertical="center"/>
    </xf>
    <xf numFmtId="166" fontId="0" fillId="0" borderId="0" xfId="2" applyNumberFormat="1" applyFont="1"/>
    <xf numFmtId="0" fontId="3" fillId="0" borderId="0" xfId="0" applyFont="1"/>
    <xf numFmtId="0" fontId="3" fillId="0" borderId="0" xfId="0" applyFont="1" applyAlignment="1">
      <alignment horizontal="center"/>
    </xf>
    <xf numFmtId="0" fontId="3" fillId="12" borderId="1" xfId="0" applyFont="1" applyFill="1" applyBorder="1" applyAlignment="1">
      <alignment horizontal="center"/>
    </xf>
    <xf numFmtId="9" fontId="0" fillId="0" borderId="0" xfId="2" applyFont="1" applyAlignment="1">
      <alignment horizontal="center"/>
    </xf>
    <xf numFmtId="169" fontId="0" fillId="0" borderId="0" xfId="2" applyNumberFormat="1" applyFont="1" applyAlignment="1">
      <alignment horizont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2" fontId="3" fillId="5" borderId="24" xfId="0" applyNumberFormat="1" applyFont="1" applyFill="1" applyBorder="1" applyAlignment="1">
      <alignment horizontal="center" vertical="center" wrapText="1"/>
    </xf>
    <xf numFmtId="2" fontId="3" fillId="5" borderId="17" xfId="0" applyNumberFormat="1" applyFont="1" applyFill="1" applyBorder="1" applyAlignment="1">
      <alignment horizontal="center" vertical="center" wrapText="1"/>
    </xf>
    <xf numFmtId="0" fontId="15" fillId="3" borderId="26" xfId="0" applyFont="1" applyFill="1" applyBorder="1" applyAlignment="1">
      <alignment horizontal="left" vertical="center" wrapText="1"/>
    </xf>
    <xf numFmtId="0" fontId="15" fillId="3" borderId="27" xfId="0" applyFont="1" applyFill="1" applyBorder="1" applyAlignment="1">
      <alignment horizontal="left" vertical="center" wrapText="1"/>
    </xf>
    <xf numFmtId="0" fontId="15" fillId="3" borderId="28" xfId="0" applyFont="1" applyFill="1" applyBorder="1" applyAlignment="1">
      <alignment horizontal="left" vertical="center" wrapText="1"/>
    </xf>
    <xf numFmtId="0" fontId="15" fillId="3" borderId="34" xfId="0" applyFont="1" applyFill="1" applyBorder="1" applyAlignment="1">
      <alignment horizontal="left" vertical="center" wrapText="1"/>
    </xf>
    <xf numFmtId="0" fontId="15" fillId="3" borderId="0" xfId="0" applyFont="1" applyFill="1" applyAlignment="1">
      <alignment horizontal="left" vertical="center" wrapText="1"/>
    </xf>
    <xf numFmtId="0" fontId="15" fillId="3" borderId="35" xfId="0" applyFont="1" applyFill="1" applyBorder="1" applyAlignment="1">
      <alignment horizontal="left" vertical="center" wrapText="1"/>
    </xf>
    <xf numFmtId="0" fontId="15" fillId="3" borderId="29" xfId="0" applyFont="1" applyFill="1" applyBorder="1" applyAlignment="1">
      <alignment horizontal="left" vertical="center" wrapText="1"/>
    </xf>
    <xf numFmtId="0" fontId="15" fillId="3" borderId="30" xfId="0" applyFont="1" applyFill="1" applyBorder="1" applyAlignment="1">
      <alignment horizontal="left" vertical="center" wrapText="1"/>
    </xf>
    <xf numFmtId="0" fontId="15" fillId="3" borderId="31" xfId="0" applyFont="1" applyFill="1" applyBorder="1" applyAlignment="1">
      <alignment horizontal="left" vertical="center" wrapText="1"/>
    </xf>
    <xf numFmtId="0" fontId="22" fillId="3" borderId="0" xfId="0" applyFont="1" applyFill="1" applyAlignment="1">
      <alignment horizontal="left" vertical="top" wrapText="1"/>
    </xf>
    <xf numFmtId="0" fontId="22" fillId="3" borderId="35" xfId="0" applyFont="1" applyFill="1" applyBorder="1" applyAlignment="1">
      <alignment horizontal="left" vertical="top" wrapText="1"/>
    </xf>
    <xf numFmtId="0" fontId="13" fillId="2" borderId="26" xfId="0" applyFont="1" applyFill="1" applyBorder="1" applyAlignment="1">
      <alignment horizontal="left" vertical="center" wrapText="1"/>
    </xf>
    <xf numFmtId="0" fontId="13" fillId="2" borderId="27" xfId="0" applyFont="1" applyFill="1" applyBorder="1" applyAlignment="1">
      <alignment horizontal="left" vertical="center" wrapText="1"/>
    </xf>
    <xf numFmtId="0" fontId="13" fillId="2" borderId="28"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35" xfId="0" applyFont="1" applyFill="1" applyBorder="1" applyAlignment="1">
      <alignment horizontal="left" vertical="center" wrapText="1"/>
    </xf>
    <xf numFmtId="0" fontId="13" fillId="2" borderId="29" xfId="0" applyFont="1" applyFill="1" applyBorder="1" applyAlignment="1">
      <alignment horizontal="left" vertical="center" wrapText="1"/>
    </xf>
    <xf numFmtId="0" fontId="13" fillId="2" borderId="30" xfId="0" applyFont="1" applyFill="1" applyBorder="1" applyAlignment="1">
      <alignment horizontal="left" vertical="center" wrapText="1"/>
    </xf>
    <xf numFmtId="0" fontId="13" fillId="2" borderId="31" xfId="0" applyFont="1" applyFill="1" applyBorder="1" applyAlignment="1">
      <alignment horizontal="left" vertical="center" wrapText="1"/>
    </xf>
    <xf numFmtId="0" fontId="0" fillId="8" borderId="24" xfId="0" applyFill="1" applyBorder="1" applyAlignment="1">
      <alignment horizontal="center" vertical="center" wrapText="1"/>
    </xf>
    <xf numFmtId="0" fontId="0" fillId="8" borderId="37" xfId="0" applyFill="1" applyBorder="1" applyAlignment="1">
      <alignment horizontal="center" vertical="center" wrapText="1"/>
    </xf>
    <xf numFmtId="0" fontId="0" fillId="8" borderId="17" xfId="0" applyFill="1" applyBorder="1" applyAlignment="1">
      <alignment horizontal="center" vertical="center" wrapText="1"/>
    </xf>
    <xf numFmtId="166" fontId="23" fillId="3" borderId="42" xfId="2" applyNumberFormat="1" applyFont="1" applyFill="1" applyBorder="1" applyAlignment="1">
      <alignment horizontal="center" vertical="center" wrapText="1"/>
    </xf>
    <xf numFmtId="166" fontId="23" fillId="3" borderId="41" xfId="2" applyNumberFormat="1" applyFont="1" applyFill="1" applyBorder="1" applyAlignment="1">
      <alignment horizontal="center" vertical="center" wrapText="1"/>
    </xf>
    <xf numFmtId="166" fontId="23" fillId="3" borderId="43" xfId="2" applyNumberFormat="1" applyFont="1" applyFill="1" applyBorder="1" applyAlignment="1">
      <alignment horizontal="center" vertical="center" wrapText="1"/>
    </xf>
    <xf numFmtId="166" fontId="23" fillId="3" borderId="44" xfId="2" applyNumberFormat="1" applyFont="1" applyFill="1" applyBorder="1" applyAlignment="1">
      <alignment horizontal="center" vertical="center" wrapText="1"/>
    </xf>
    <xf numFmtId="166" fontId="23" fillId="3" borderId="45" xfId="2" applyNumberFormat="1" applyFont="1" applyFill="1" applyBorder="1" applyAlignment="1">
      <alignment horizontal="center" vertical="center" wrapText="1"/>
    </xf>
    <xf numFmtId="166" fontId="23" fillId="3" borderId="46" xfId="2" applyNumberFormat="1"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37" xfId="0" applyFill="1" applyBorder="1" applyAlignment="1">
      <alignment horizontal="center" vertical="center" wrapText="1"/>
    </xf>
    <xf numFmtId="0" fontId="0" fillId="10" borderId="17" xfId="0" applyFill="1" applyBorder="1" applyAlignment="1">
      <alignment horizontal="center" vertical="center" wrapText="1"/>
    </xf>
    <xf numFmtId="0" fontId="3" fillId="10" borderId="1" xfId="0" applyFont="1" applyFill="1" applyBorder="1" applyAlignment="1">
      <alignment horizontal="center" vertical="center"/>
    </xf>
    <xf numFmtId="0" fontId="21" fillId="9" borderId="0" xfId="0" applyFont="1" applyFill="1" applyAlignment="1">
      <alignment horizontal="center" vertical="center"/>
    </xf>
    <xf numFmtId="0" fontId="8" fillId="0" borderId="30" xfId="0" applyFont="1" applyBorder="1" applyAlignment="1">
      <alignment horizontal="center" vertical="center"/>
    </xf>
    <xf numFmtId="14" fontId="3" fillId="9" borderId="1" xfId="0" applyNumberFormat="1" applyFont="1" applyFill="1" applyBorder="1" applyAlignment="1">
      <alignment horizontal="center" vertical="center"/>
    </xf>
    <xf numFmtId="0" fontId="21" fillId="11" borderId="0" xfId="0" applyFont="1" applyFill="1" applyAlignment="1">
      <alignment horizontal="center" vertical="center"/>
    </xf>
    <xf numFmtId="0" fontId="11" fillId="0" borderId="0" xfId="0" applyFont="1" applyAlignment="1">
      <alignment horizontal="center" vertical="center"/>
    </xf>
    <xf numFmtId="0" fontId="20" fillId="3" borderId="0" xfId="0" applyFont="1" applyFill="1" applyAlignment="1">
      <alignment horizontal="left" vertical="top" wrapText="1"/>
    </xf>
    <xf numFmtId="0" fontId="20" fillId="3" borderId="35" xfId="0" applyFont="1" applyFill="1" applyBorder="1" applyAlignment="1">
      <alignment horizontal="left" vertical="top" wrapText="1"/>
    </xf>
  </cellXfs>
  <cellStyles count="5">
    <cellStyle name="Comma" xfId="3" builtinId="3"/>
    <cellStyle name="DPM_CellCode" xfId="4" xr:uid="{2C03C2E6-3CF9-4EEB-A362-08566E4CFC8B}"/>
    <cellStyle name="Hyperlink" xfId="1" builtinId="8"/>
    <cellStyle name="Normal" xfId="0" builtinId="0"/>
    <cellStyle name="Per cent" xfId="2" builtinId="5"/>
  </cellStyles>
  <dxfs count="18">
    <dxf>
      <font>
        <b/>
        <i val="0"/>
      </font>
      <fill>
        <patternFill>
          <bgColor theme="7" tint="0.59996337778862885"/>
        </patternFill>
      </fill>
    </dxf>
    <dxf>
      <fill>
        <patternFill>
          <bgColor theme="7" tint="0.59996337778862885"/>
        </patternFill>
      </fill>
    </dxf>
    <dxf>
      <font>
        <b/>
        <i val="0"/>
      </font>
      <fill>
        <patternFill>
          <bgColor theme="7" tint="0.59996337778862885"/>
        </patternFill>
      </fill>
    </dxf>
    <dxf>
      <fill>
        <patternFill>
          <bgColor theme="7" tint="0.59996337778862885"/>
        </patternFill>
      </fill>
    </dxf>
    <dxf>
      <font>
        <b/>
        <i val="0"/>
      </font>
      <fill>
        <patternFill>
          <bgColor theme="7" tint="0.59996337778862885"/>
        </patternFill>
      </fill>
    </dxf>
    <dxf>
      <fill>
        <patternFill>
          <bgColor theme="7" tint="0.59996337778862885"/>
        </patternFill>
      </fill>
    </dxf>
    <dxf>
      <font>
        <b/>
        <i val="0"/>
      </font>
      <fill>
        <patternFill>
          <bgColor theme="7" tint="0.59996337778862885"/>
        </patternFill>
      </fill>
    </dxf>
    <dxf>
      <fill>
        <patternFill>
          <bgColor theme="7" tint="0.59996337778862885"/>
        </patternFill>
      </fill>
    </dxf>
    <dxf>
      <font>
        <b/>
        <i val="0"/>
      </font>
      <fill>
        <patternFill>
          <bgColor theme="7" tint="0.59996337778862885"/>
        </patternFill>
      </fill>
    </dxf>
    <dxf>
      <fill>
        <patternFill>
          <bgColor theme="7" tint="0.59996337778862885"/>
        </patternFill>
      </fill>
    </dxf>
    <dxf>
      <font>
        <b/>
        <i val="0"/>
      </font>
      <fill>
        <patternFill>
          <bgColor theme="7" tint="0.59996337778862885"/>
        </patternFill>
      </fill>
    </dxf>
    <dxf>
      <fill>
        <patternFill>
          <bgColor theme="7" tint="0.59996337778862885"/>
        </patternFill>
      </fill>
    </dxf>
    <dxf>
      <font>
        <b/>
        <i val="0"/>
      </font>
      <fill>
        <patternFill>
          <bgColor theme="7" tint="0.59996337778862885"/>
        </patternFill>
      </fill>
    </dxf>
    <dxf>
      <fill>
        <patternFill>
          <bgColor theme="7" tint="0.59996337778862885"/>
        </patternFill>
      </fill>
    </dxf>
    <dxf>
      <font>
        <b/>
        <i val="0"/>
      </font>
      <fill>
        <patternFill>
          <bgColor theme="7" tint="0.59996337778862885"/>
        </patternFill>
      </fill>
    </dxf>
    <dxf>
      <fill>
        <patternFill>
          <bgColor theme="7" tint="0.59996337778862885"/>
        </patternFill>
      </fill>
    </dxf>
    <dxf>
      <font>
        <b/>
        <i val="0"/>
      </font>
      <fill>
        <patternFill>
          <bgColor theme="7" tint="0.59996337778862885"/>
        </patternFill>
      </fill>
    </dxf>
    <dxf>
      <fill>
        <patternFill>
          <bgColor theme="7" tint="0.59996337778862885"/>
        </patternFill>
      </fill>
    </dxf>
  </dxfs>
  <tableStyles count="0" defaultTableStyle="TableStyleMedium2" defaultPivotStyle="PivotStyleLight16"/>
  <colors>
    <mruColors>
      <color rgb="FF990099"/>
      <color rgb="FF0033CC"/>
      <color rgb="FFFFFFCC"/>
      <color rgb="FFFEFBC2"/>
      <color rgb="FFF7F7F7"/>
      <color rgb="FF33CC33"/>
      <color rgb="FFF8F200"/>
      <color rgb="FFFFFFFF"/>
      <color rgb="FFFDF8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1.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ES" b="1"/>
              <a:t>Nepali Zero Coupon Spot Risk Free Curves (non-stressed)</a:t>
            </a:r>
          </a:p>
        </c:rich>
      </c:tx>
      <c:layout>
        <c:manualLayout>
          <c:xMode val="edge"/>
          <c:yMode val="edge"/>
          <c:x val="0.17843622357150354"/>
          <c:y val="2.39194823401660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All_dates!$C$9</c:f>
              <c:strCache>
                <c:ptCount val="1"/>
                <c:pt idx="0">
                  <c:v>2082_03</c:v>
                </c:pt>
              </c:strCache>
            </c:strRef>
          </c:tx>
          <c:spPr>
            <a:ln w="12700" cap="rnd">
              <a:solidFill>
                <a:schemeClr val="tx1"/>
              </a:solidFill>
              <a:prstDash val="dash"/>
              <a:round/>
            </a:ln>
            <a:effectLst/>
          </c:spPr>
          <c:marker>
            <c:symbol val="none"/>
          </c:marker>
          <c:val>
            <c:numRef>
              <c:f>All_dates!$C$11:$C$60</c:f>
              <c:numCache>
                <c:formatCode>0.000%</c:formatCode>
                <c:ptCount val="50"/>
                <c:pt idx="0">
                  <c:v>4.979865641974679E-2</c:v>
                </c:pt>
                <c:pt idx="1">
                  <c:v>4.9427864546860212E-2</c:v>
                </c:pt>
                <c:pt idx="2">
                  <c:v>5.012405639221873E-2</c:v>
                </c:pt>
                <c:pt idx="3">
                  <c:v>5.0877995366881867E-2</c:v>
                </c:pt>
                <c:pt idx="4">
                  <c:v>5.1518240772737922E-2</c:v>
                </c:pt>
                <c:pt idx="5">
                  <c:v>5.2014334333649437E-2</c:v>
                </c:pt>
                <c:pt idx="6">
                  <c:v>5.2437340510594677E-2</c:v>
                </c:pt>
                <c:pt idx="7">
                  <c:v>5.2835746722394106E-2</c:v>
                </c:pt>
                <c:pt idx="8">
                  <c:v>5.3211652814592725E-2</c:v>
                </c:pt>
                <c:pt idx="9">
                  <c:v>5.3560618085494838E-2</c:v>
                </c:pt>
                <c:pt idx="10">
                  <c:v>5.3825346914184058E-2</c:v>
                </c:pt>
                <c:pt idx="11">
                  <c:v>5.4015473858997964E-2</c:v>
                </c:pt>
                <c:pt idx="12">
                  <c:v>5.4152321581705465E-2</c:v>
                </c:pt>
                <c:pt idx="13">
                  <c:v>5.4250579389152787E-2</c:v>
                </c:pt>
                <c:pt idx="14">
                  <c:v>5.4320581428563219E-2</c:v>
                </c:pt>
                <c:pt idx="15">
                  <c:v>5.4369723699964956E-2</c:v>
                </c:pt>
                <c:pt idx="16">
                  <c:v>5.4403374639381052E-2</c:v>
                </c:pt>
                <c:pt idx="17">
                  <c:v>5.4425476623946034E-2</c:v>
                </c:pt>
                <c:pt idx="18">
                  <c:v>5.4438952756969083E-2</c:v>
                </c:pt>
                <c:pt idx="19">
                  <c:v>5.4445987572452337E-2</c:v>
                </c:pt>
                <c:pt idx="20">
                  <c:v>5.4448224138354595E-2</c:v>
                </c:pt>
                <c:pt idx="21">
                  <c:v>5.4446904562734932E-2</c:v>
                </c:pt>
                <c:pt idx="22">
                  <c:v>5.4442971480031632E-2</c:v>
                </c:pt>
                <c:pt idx="23">
                  <c:v>5.4437142200751687E-2</c:v>
                </c:pt>
                <c:pt idx="24">
                  <c:v>5.4429963436146478E-2</c:v>
                </c:pt>
                <c:pt idx="25">
                  <c:v>5.4421852045117403E-2</c:v>
                </c:pt>
                <c:pt idx="26">
                  <c:v>5.4413125610013768E-2</c:v>
                </c:pt>
                <c:pt idx="27">
                  <c:v>5.4404025537245326E-2</c:v>
                </c:pt>
                <c:pt idx="28">
                  <c:v>5.4394734615023976E-2</c:v>
                </c:pt>
                <c:pt idx="29">
                  <c:v>5.4385390428283387E-2</c:v>
                </c:pt>
                <c:pt idx="30">
                  <c:v>5.4376095655118695E-2</c:v>
                </c:pt>
                <c:pt idx="31">
                  <c:v>5.4366926000847027E-2</c:v>
                </c:pt>
                <c:pt idx="32">
                  <c:v>5.4357936332261714E-2</c:v>
                </c:pt>
                <c:pt idx="33">
                  <c:v>5.4349165433703384E-2</c:v>
                </c:pt>
                <c:pt idx="34">
                  <c:v>5.4340639703009508E-2</c:v>
                </c:pt>
                <c:pt idx="35">
                  <c:v>5.4332376028719986E-2</c:v>
                </c:pt>
                <c:pt idx="36">
                  <c:v>5.4324384032703454E-2</c:v>
                </c:pt>
                <c:pt idx="37">
                  <c:v>5.4316667819412912E-2</c:v>
                </c:pt>
                <c:pt idx="38">
                  <c:v>5.4309227340522348E-2</c:v>
                </c:pt>
                <c:pt idx="39">
                  <c:v>5.4302059459030438E-2</c:v>
                </c:pt>
                <c:pt idx="40">
                  <c:v>5.42951587780931E-2</c:v>
                </c:pt>
                <c:pt idx="41">
                  <c:v>5.4288518285382725E-2</c:v>
                </c:pt>
                <c:pt idx="42">
                  <c:v>5.4282129852654792E-2</c:v>
                </c:pt>
                <c:pt idx="43">
                  <c:v>5.4275984621564133E-2</c:v>
                </c:pt>
                <c:pt idx="44">
                  <c:v>5.4270073300106914E-2</c:v>
                </c:pt>
                <c:pt idx="45">
                  <c:v>5.4264386388835906E-2</c:v>
                </c:pt>
                <c:pt idx="46">
                  <c:v>5.4258914351933862E-2</c:v>
                </c:pt>
                <c:pt idx="47">
                  <c:v>5.4253647745035716E-2</c:v>
                </c:pt>
                <c:pt idx="48">
                  <c:v>5.4248577309188084E-2</c:v>
                </c:pt>
                <c:pt idx="49">
                  <c:v>5.4243694038359935E-2</c:v>
                </c:pt>
              </c:numCache>
            </c:numRef>
          </c:val>
          <c:smooth val="0"/>
          <c:extLst>
            <c:ext xmlns:c16="http://schemas.microsoft.com/office/drawing/2014/chart" uri="{C3380CC4-5D6E-409C-BE32-E72D297353CC}">
              <c16:uniqueId val="{00000000-4D3E-4708-8AEF-378DC56A9FCD}"/>
            </c:ext>
          </c:extLst>
        </c:ser>
        <c:ser>
          <c:idx val="1"/>
          <c:order val="1"/>
          <c:tx>
            <c:strRef>
              <c:f>All_dates!$D$9</c:f>
              <c:strCache>
                <c:ptCount val="1"/>
                <c:pt idx="0">
                  <c:v>2082_12</c:v>
                </c:pt>
              </c:strCache>
            </c:strRef>
          </c:tx>
          <c:spPr>
            <a:ln w="19050" cap="rnd">
              <a:solidFill>
                <a:schemeClr val="bg1">
                  <a:lumMod val="50000"/>
                </a:schemeClr>
              </a:solidFill>
              <a:prstDash val="solid"/>
              <a:round/>
            </a:ln>
            <a:effectLst/>
          </c:spPr>
          <c:marker>
            <c:symbol val="none"/>
          </c:marker>
          <c:val>
            <c:numRef>
              <c:f>All_dates!$D$11:$D$60</c:f>
              <c:numCache>
                <c:formatCode>0.000%</c:formatCode>
                <c:ptCount val="50"/>
                <c:pt idx="0">
                  <c:v>5.2217533790836476E-2</c:v>
                </c:pt>
                <c:pt idx="1">
                  <c:v>5.3764240137681218E-2</c:v>
                </c:pt>
                <c:pt idx="2">
                  <c:v>5.49665078121504E-2</c:v>
                </c:pt>
                <c:pt idx="3">
                  <c:v>5.5993104776541847E-2</c:v>
                </c:pt>
                <c:pt idx="4">
                  <c:v>5.6841708967156679E-2</c:v>
                </c:pt>
                <c:pt idx="5">
                  <c:v>5.7529488584054267E-2</c:v>
                </c:pt>
                <c:pt idx="6">
                  <c:v>5.814473335132897E-2</c:v>
                </c:pt>
                <c:pt idx="7">
                  <c:v>5.8665016093240929E-2</c:v>
                </c:pt>
                <c:pt idx="8">
                  <c:v>5.9105337450476858E-2</c:v>
                </c:pt>
                <c:pt idx="9">
                  <c:v>5.9479366243943232E-2</c:v>
                </c:pt>
                <c:pt idx="10">
                  <c:v>5.9654636531376593E-2</c:v>
                </c:pt>
                <c:pt idx="11">
                  <c:v>5.9667468261867418E-2</c:v>
                </c:pt>
                <c:pt idx="12">
                  <c:v>5.9578832053460706E-2</c:v>
                </c:pt>
                <c:pt idx="13">
                  <c:v>5.9428320250020095E-2</c:v>
                </c:pt>
                <c:pt idx="14">
                  <c:v>5.924187058502639E-2</c:v>
                </c:pt>
                <c:pt idx="15">
                  <c:v>5.9036530177442703E-2</c:v>
                </c:pt>
                <c:pt idx="16">
                  <c:v>5.8823473713701002E-2</c:v>
                </c:pt>
                <c:pt idx="17">
                  <c:v>5.8609956869186464E-2</c:v>
                </c:pt>
                <c:pt idx="18">
                  <c:v>5.8400602308238625E-2</c:v>
                </c:pt>
                <c:pt idx="19">
                  <c:v>5.8198257791636898E-2</c:v>
                </c:pt>
                <c:pt idx="20">
                  <c:v>5.8004574812909437E-2</c:v>
                </c:pt>
                <c:pt idx="21">
                  <c:v>5.7820401884439709E-2</c:v>
                </c:pt>
                <c:pt idx="22">
                  <c:v>5.7646053336636305E-2</c:v>
                </c:pt>
                <c:pt idx="23">
                  <c:v>5.7481493642030701E-2</c:v>
                </c:pt>
                <c:pt idx="24">
                  <c:v>5.7326463938013106E-2</c:v>
                </c:pt>
                <c:pt idx="25">
                  <c:v>5.7180568741214577E-2</c:v>
                </c:pt>
                <c:pt idx="26">
                  <c:v>5.7043335112315185E-2</c:v>
                </c:pt>
                <c:pt idx="27">
                  <c:v>5.6914252693249789E-2</c:v>
                </c:pt>
                <c:pt idx="28">
                  <c:v>5.6792800442933888E-2</c:v>
                </c:pt>
                <c:pt idx="29">
                  <c:v>5.667846412449129E-2</c:v>
                </c:pt>
                <c:pt idx="30">
                  <c:v>5.6570747375781716E-2</c:v>
                </c:pt>
                <c:pt idx="31">
                  <c:v>5.646917834803622E-2</c:v>
                </c:pt>
                <c:pt idx="32">
                  <c:v>5.6373313306441686E-2</c:v>
                </c:pt>
                <c:pt idx="33">
                  <c:v>5.6282738172132696E-2</c:v>
                </c:pt>
                <c:pt idx="34">
                  <c:v>5.6197068693323082E-2</c:v>
                </c:pt>
                <c:pt idx="35">
                  <c:v>5.6115949727294723E-2</c:v>
                </c:pt>
                <c:pt idx="36">
                  <c:v>5.6039053969183295E-2</c:v>
                </c:pt>
                <c:pt idx="37">
                  <c:v>5.596608036021089E-2</c:v>
                </c:pt>
                <c:pt idx="38">
                  <c:v>5.5896752334844368E-2</c:v>
                </c:pt>
                <c:pt idx="39">
                  <c:v>5.5830816014564411E-2</c:v>
                </c:pt>
                <c:pt idx="40">
                  <c:v>5.5768038419386157E-2</c:v>
                </c:pt>
                <c:pt idx="41">
                  <c:v>5.5708205742566186E-2</c:v>
                </c:pt>
                <c:pt idx="42">
                  <c:v>5.5651121715994956E-2</c:v>
                </c:pt>
                <c:pt idx="43">
                  <c:v>5.5596606081353528E-2</c:v>
                </c:pt>
                <c:pt idx="44">
                  <c:v>5.5544493173634191E-2</c:v>
                </c:pt>
                <c:pt idx="45">
                  <c:v>5.549463061794313E-2</c:v>
                </c:pt>
                <c:pt idx="46">
                  <c:v>5.5446878136798938E-2</c:v>
                </c:pt>
                <c:pt idx="47">
                  <c:v>5.5401106462831251E-2</c:v>
                </c:pt>
                <c:pt idx="48">
                  <c:v>5.5357196350445115E-2</c:v>
                </c:pt>
                <c:pt idx="49">
                  <c:v>5.5315037679340318E-2</c:v>
                </c:pt>
              </c:numCache>
            </c:numRef>
          </c:val>
          <c:smooth val="0"/>
          <c:extLst>
            <c:ext xmlns:c16="http://schemas.microsoft.com/office/drawing/2014/chart" uri="{C3380CC4-5D6E-409C-BE32-E72D297353CC}">
              <c16:uniqueId val="{00000001-4D3E-4708-8AEF-378DC56A9FCD}"/>
            </c:ext>
          </c:extLst>
        </c:ser>
        <c:ser>
          <c:idx val="2"/>
          <c:order val="2"/>
          <c:tx>
            <c:strRef>
              <c:f>All_dates!$E$9</c:f>
              <c:strCache>
                <c:ptCount val="1"/>
                <c:pt idx="0">
                  <c:v>2083_02</c:v>
                </c:pt>
              </c:strCache>
            </c:strRef>
          </c:tx>
          <c:spPr>
            <a:ln w="28575" cap="rnd">
              <a:solidFill>
                <a:schemeClr val="accent2">
                  <a:lumMod val="75000"/>
                </a:schemeClr>
              </a:solidFill>
              <a:round/>
            </a:ln>
            <a:effectLst/>
          </c:spPr>
          <c:marker>
            <c:symbol val="none"/>
          </c:marker>
          <c:cat>
            <c:numRef>
              <c:f>All_dates!$B$11:$B$60</c:f>
              <c:numCache>
                <c:formatCode>General</c:formatCode>
                <c:ptCount val="5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numCache>
            </c:numRef>
          </c:cat>
          <c:val>
            <c:numRef>
              <c:f>All_dates!$E$11:$E$60</c:f>
              <c:numCache>
                <c:formatCode>0.000%</c:formatCode>
                <c:ptCount val="50"/>
                <c:pt idx="0">
                  <c:v>5.3438668993317326E-2</c:v>
                </c:pt>
                <c:pt idx="1">
                  <c:v>5.4958995366711338E-2</c:v>
                </c:pt>
                <c:pt idx="2">
                  <c:v>5.5897110799977945E-2</c:v>
                </c:pt>
                <c:pt idx="3">
                  <c:v>5.6543144013042834E-2</c:v>
                </c:pt>
                <c:pt idx="4">
                  <c:v>5.7167381436484144E-2</c:v>
                </c:pt>
                <c:pt idx="5">
                  <c:v>5.773840627572091E-2</c:v>
                </c:pt>
                <c:pt idx="6">
                  <c:v>5.8257416493025849E-2</c:v>
                </c:pt>
                <c:pt idx="7">
                  <c:v>5.8677209817947329E-2</c:v>
                </c:pt>
                <c:pt idx="8">
                  <c:v>5.901542360011236E-2</c:v>
                </c:pt>
                <c:pt idx="9">
                  <c:v>5.9294577838533868E-2</c:v>
                </c:pt>
                <c:pt idx="10">
                  <c:v>5.9404640310078971E-2</c:v>
                </c:pt>
                <c:pt idx="11">
                  <c:v>5.9377284431686439E-2</c:v>
                </c:pt>
                <c:pt idx="12">
                  <c:v>5.9264878533132892E-2</c:v>
                </c:pt>
                <c:pt idx="13">
                  <c:v>5.9101389288563011E-2</c:v>
                </c:pt>
                <c:pt idx="14">
                  <c:v>5.8909033797287069E-2</c:v>
                </c:pt>
                <c:pt idx="15">
                  <c:v>5.870237975933934E-2</c:v>
                </c:pt>
                <c:pt idx="16">
                  <c:v>5.8490942258079714E-2</c:v>
                </c:pt>
                <c:pt idx="17">
                  <c:v>5.8280864472695537E-2</c:v>
                </c:pt>
                <c:pt idx="18">
                  <c:v>5.8076024484925659E-2</c:v>
                </c:pt>
                <c:pt idx="19">
                  <c:v>5.7878774209988659E-2</c:v>
                </c:pt>
                <c:pt idx="20">
                  <c:v>5.7690438010986611E-2</c:v>
                </c:pt>
                <c:pt idx="21">
                  <c:v>5.7511651850963075E-2</c:v>
                </c:pt>
                <c:pt idx="22">
                  <c:v>5.7342595262046547E-2</c:v>
                </c:pt>
                <c:pt idx="23">
                  <c:v>5.7183150509459102E-2</c:v>
                </c:pt>
                <c:pt idx="24">
                  <c:v>5.7033011881599371E-2</c:v>
                </c:pt>
                <c:pt idx="25">
                  <c:v>5.6891760588237084E-2</c:v>
                </c:pt>
                <c:pt idx="26">
                  <c:v>5.6758915826722323E-2</c:v>
                </c:pt>
                <c:pt idx="27">
                  <c:v>5.6633969280678098E-2</c:v>
                </c:pt>
                <c:pt idx="28">
                  <c:v>5.6516408084051228E-2</c:v>
                </c:pt>
                <c:pt idx="29">
                  <c:v>5.6405729757314171E-2</c:v>
                </c:pt>
                <c:pt idx="30">
                  <c:v>5.6301451570097472E-2</c:v>
                </c:pt>
                <c:pt idx="31">
                  <c:v>5.620311605340822E-2</c:v>
                </c:pt>
                <c:pt idx="32">
                  <c:v>5.6110293873558481E-2</c:v>
                </c:pt>
                <c:pt idx="33">
                  <c:v>5.6022584920952356E-2</c:v>
                </c:pt>
                <c:pt idx="34">
                  <c:v>5.5939618213659337E-2</c:v>
                </c:pt>
                <c:pt idx="35">
                  <c:v>5.5861051036528719E-2</c:v>
                </c:pt>
                <c:pt idx="36">
                  <c:v>5.5786567609551252E-2</c:v>
                </c:pt>
                <c:pt idx="37">
                  <c:v>5.5715877488988097E-2</c:v>
                </c:pt>
                <c:pt idx="38">
                  <c:v>5.5648713840747988E-2</c:v>
                </c:pt>
                <c:pt idx="39">
                  <c:v>5.5584831680109303E-2</c:v>
                </c:pt>
                <c:pt idx="40">
                  <c:v>5.5524006139768822E-2</c:v>
                </c:pt>
                <c:pt idx="41">
                  <c:v>5.5466030805608968E-2</c:v>
                </c:pt>
                <c:pt idx="42">
                  <c:v>5.5410716143762029E-2</c:v>
                </c:pt>
                <c:pt idx="43">
                  <c:v>5.5357888031612568E-2</c:v>
                </c:pt>
                <c:pt idx="44">
                  <c:v>5.5307386397890346E-2</c:v>
                </c:pt>
                <c:pt idx="45">
                  <c:v>5.5259063972006972E-2</c:v>
                </c:pt>
                <c:pt idx="46">
                  <c:v>5.5212785139528986E-2</c:v>
                </c:pt>
                <c:pt idx="47">
                  <c:v>5.5168424898651036E-2</c:v>
                </c:pt>
                <c:pt idx="48">
                  <c:v>5.5125867911381077E-2</c:v>
                </c:pt>
                <c:pt idx="49">
                  <c:v>5.5085007642576844E-2</c:v>
                </c:pt>
              </c:numCache>
            </c:numRef>
          </c:val>
          <c:smooth val="0"/>
          <c:extLst>
            <c:ext xmlns:c16="http://schemas.microsoft.com/office/drawing/2014/chart" uri="{C3380CC4-5D6E-409C-BE32-E72D297353CC}">
              <c16:uniqueId val="{00000002-7684-45FF-8BBC-C9EFCE33BA93}"/>
            </c:ext>
          </c:extLst>
        </c:ser>
        <c:ser>
          <c:idx val="3"/>
          <c:order val="3"/>
          <c:tx>
            <c:strRef>
              <c:f>All_dates!$F$9</c:f>
              <c:strCache>
                <c:ptCount val="1"/>
                <c:pt idx="0">
                  <c:v>2083_03</c:v>
                </c:pt>
              </c:strCache>
            </c:strRef>
          </c:tx>
          <c:spPr>
            <a:ln w="28575" cap="rnd">
              <a:solidFill>
                <a:schemeClr val="accent1">
                  <a:lumMod val="75000"/>
                </a:schemeClr>
              </a:solidFill>
              <a:round/>
            </a:ln>
            <a:effectLst/>
          </c:spPr>
          <c:marker>
            <c:symbol val="none"/>
          </c:marker>
          <c:cat>
            <c:numRef>
              <c:f>All_dates!$B$11:$B$60</c:f>
              <c:numCache>
                <c:formatCode>General</c:formatCode>
                <c:ptCount val="5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numCache>
            </c:numRef>
          </c:cat>
          <c:val>
            <c:numRef>
              <c:f>All_dates!$F$11:$F$60</c:f>
              <c:numCache>
                <c:formatCode>0.000%</c:formatCode>
                <c:ptCount val="50"/>
                <c:pt idx="0">
                  <c:v>5.3154266190127655E-2</c:v>
                </c:pt>
                <c:pt idx="1">
                  <c:v>5.4654255204292124E-2</c:v>
                </c:pt>
                <c:pt idx="2">
                  <c:v>5.5645398072631913E-2</c:v>
                </c:pt>
                <c:pt idx="3">
                  <c:v>5.6507484205488678E-2</c:v>
                </c:pt>
                <c:pt idx="4">
                  <c:v>5.7303251433532543E-2</c:v>
                </c:pt>
                <c:pt idx="5">
                  <c:v>5.7975331608902669E-2</c:v>
                </c:pt>
                <c:pt idx="6">
                  <c:v>5.8532822823277986E-2</c:v>
                </c:pt>
                <c:pt idx="7">
                  <c:v>5.8990860463941086E-2</c:v>
                </c:pt>
                <c:pt idx="8">
                  <c:v>5.9375785240164625E-2</c:v>
                </c:pt>
                <c:pt idx="9">
                  <c:v>5.9708479435778061E-2</c:v>
                </c:pt>
                <c:pt idx="10">
                  <c:v>5.9848973775571634E-2</c:v>
                </c:pt>
                <c:pt idx="11">
                  <c:v>5.9830900989626734E-2</c:v>
                </c:pt>
                <c:pt idx="12">
                  <c:v>5.9714735092272209E-2</c:v>
                </c:pt>
                <c:pt idx="13">
                  <c:v>5.9539637587506355E-2</c:v>
                </c:pt>
                <c:pt idx="14">
                  <c:v>5.9331172060842485E-2</c:v>
                </c:pt>
                <c:pt idx="15">
                  <c:v>5.9106060963197482E-2</c:v>
                </c:pt>
                <c:pt idx="16">
                  <c:v>5.8875197604094653E-2</c:v>
                </c:pt>
                <c:pt idx="17">
                  <c:v>5.8645594083939212E-2</c:v>
                </c:pt>
                <c:pt idx="18">
                  <c:v>5.8421662384117612E-2</c:v>
                </c:pt>
                <c:pt idx="19">
                  <c:v>5.8206068095272956E-2</c:v>
                </c:pt>
                <c:pt idx="20">
                  <c:v>5.8000305175010647E-2</c:v>
                </c:pt>
                <c:pt idx="21">
                  <c:v>5.7805085825660463E-2</c:v>
                </c:pt>
                <c:pt idx="22">
                  <c:v>5.7620606320115897E-2</c:v>
                </c:pt>
                <c:pt idx="23">
                  <c:v>5.7446728748244302E-2</c:v>
                </c:pt>
                <c:pt idx="24">
                  <c:v>5.7283105316263683E-2</c:v>
                </c:pt>
                <c:pt idx="25">
                  <c:v>5.7129263151007859E-2</c:v>
                </c:pt>
                <c:pt idx="26">
                  <c:v>5.6984661828645145E-2</c:v>
                </c:pt>
                <c:pt idx="27">
                  <c:v>5.6848732013513592E-2</c:v>
                </c:pt>
                <c:pt idx="28">
                  <c:v>5.6720901000354207E-2</c:v>
                </c:pt>
                <c:pt idx="29">
                  <c:v>5.6600609183722561E-2</c:v>
                </c:pt>
                <c:pt idx="30">
                  <c:v>5.648732026076031E-2</c:v>
                </c:pt>
                <c:pt idx="31">
                  <c:v>5.6380527129898272E-2</c:v>
                </c:pt>
                <c:pt idx="32">
                  <c:v>5.6279754860161901E-2</c:v>
                </c:pt>
                <c:pt idx="33">
                  <c:v>5.6184561694129442E-2</c:v>
                </c:pt>
                <c:pt idx="34">
                  <c:v>5.6094538758280299E-2</c:v>
                </c:pt>
                <c:pt idx="35">
                  <c:v>5.6009308950566217E-2</c:v>
                </c:pt>
                <c:pt idx="36">
                  <c:v>5.5928525331064849E-2</c:v>
                </c:pt>
                <c:pt idx="37">
                  <c:v>5.5851869239846641E-2</c:v>
                </c:pt>
                <c:pt idx="38">
                  <c:v>5.5779048294327449E-2</c:v>
                </c:pt>
                <c:pt idx="39">
                  <c:v>5.570979436771184E-2</c:v>
                </c:pt>
                <c:pt idx="40">
                  <c:v>5.5643861614525836E-2</c:v>
                </c:pt>
                <c:pt idx="41">
                  <c:v>5.5581024584345329E-2</c:v>
                </c:pt>
                <c:pt idx="42">
                  <c:v>5.5521076447548889E-2</c:v>
                </c:pt>
                <c:pt idx="43">
                  <c:v>5.5463827345081373E-2</c:v>
                </c:pt>
                <c:pt idx="44">
                  <c:v>5.5409102866203153E-2</c:v>
                </c:pt>
                <c:pt idx="45">
                  <c:v>5.5356742652928892E-2</c:v>
                </c:pt>
                <c:pt idx="46">
                  <c:v>5.5306599126482725E-2</c:v>
                </c:pt>
                <c:pt idx="47">
                  <c:v>5.5258536329082064E-2</c:v>
                </c:pt>
                <c:pt idx="48">
                  <c:v>5.5212428873247177E-2</c:v>
                </c:pt>
                <c:pt idx="49">
                  <c:v>5.5168160990379578E-2</c:v>
                </c:pt>
              </c:numCache>
            </c:numRef>
          </c:val>
          <c:smooth val="0"/>
          <c:extLst>
            <c:ext xmlns:c16="http://schemas.microsoft.com/office/drawing/2014/chart" uri="{C3380CC4-5D6E-409C-BE32-E72D297353CC}">
              <c16:uniqueId val="{00000003-7684-45FF-8BBC-C9EFCE33BA93}"/>
            </c:ext>
          </c:extLst>
        </c:ser>
        <c:dLbls>
          <c:showLegendKey val="0"/>
          <c:showVal val="0"/>
          <c:showCatName val="0"/>
          <c:showSerName val="0"/>
          <c:showPercent val="0"/>
          <c:showBubbleSize val="0"/>
        </c:dLbls>
        <c:smooth val="0"/>
        <c:axId val="1673502992"/>
        <c:axId val="1565104384"/>
      </c:lineChart>
      <c:catAx>
        <c:axId val="16735029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565104384"/>
        <c:crosses val="autoZero"/>
        <c:auto val="1"/>
        <c:lblAlgn val="ctr"/>
        <c:lblOffset val="100"/>
        <c:tickMarkSkip val="5"/>
        <c:noMultiLvlLbl val="0"/>
      </c:catAx>
      <c:valAx>
        <c:axId val="1565104384"/>
        <c:scaling>
          <c:orientation val="minMax"/>
          <c:max val="6.1000000000000013E-2"/>
          <c:min val="4.9000000000000009E-2"/>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673502992"/>
        <c:crosses val="autoZero"/>
        <c:crossBetween val="midCat"/>
        <c:majorUnit val="1.0000000000000002E-3"/>
      </c:valAx>
      <c:spPr>
        <a:solidFill>
          <a:srgbClr val="FEFBC2"/>
        </a:solidFill>
        <a:ln>
          <a:no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s-ES" sz="1600" b="1" baseline="0"/>
              <a:t> Nepali Risk-Free Interest Rates during last two years</a:t>
            </a:r>
            <a:endParaRPr lang="es-ES" sz="1600" b="1"/>
          </a:p>
        </c:rich>
      </c:tx>
      <c:layout>
        <c:manualLayout>
          <c:xMode val="edge"/>
          <c:yMode val="edge"/>
          <c:x val="0.19337403059984373"/>
          <c:y val="5.2484836738063263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8727797714427953E-2"/>
          <c:y val="4.1607457640707411E-2"/>
          <c:w val="0.83459464232302849"/>
          <c:h val="0.8070111889819862"/>
        </c:manualLayout>
      </c:layout>
      <c:lineChart>
        <c:grouping val="standard"/>
        <c:varyColors val="0"/>
        <c:ser>
          <c:idx val="0"/>
          <c:order val="0"/>
          <c:tx>
            <c:v>1-year</c:v>
          </c:tx>
          <c:spPr>
            <a:ln w="28575" cap="rnd">
              <a:solidFill>
                <a:srgbClr val="C00000"/>
              </a:solidFill>
              <a:round/>
            </a:ln>
            <a:effectLst/>
          </c:spPr>
          <c:marker>
            <c:symbol val="none"/>
          </c:marker>
          <c:cat>
            <c:strRef>
              <c:f>All_dates!$J$34:$J$57</c:f>
              <c:strCache>
                <c:ptCount val="24"/>
                <c:pt idx="0">
                  <c:v>2081_04</c:v>
                </c:pt>
                <c:pt idx="1">
                  <c:v>2081_05</c:v>
                </c:pt>
                <c:pt idx="2">
                  <c:v>2081_06</c:v>
                </c:pt>
                <c:pt idx="3">
                  <c:v>2081_07</c:v>
                </c:pt>
                <c:pt idx="4">
                  <c:v>2081_08</c:v>
                </c:pt>
                <c:pt idx="5">
                  <c:v>2081_09</c:v>
                </c:pt>
                <c:pt idx="6">
                  <c:v>2081_10</c:v>
                </c:pt>
                <c:pt idx="7">
                  <c:v>2081_11</c:v>
                </c:pt>
                <c:pt idx="8">
                  <c:v>2081_12</c:v>
                </c:pt>
                <c:pt idx="9">
                  <c:v>2082_01</c:v>
                </c:pt>
                <c:pt idx="10">
                  <c:v>2082_02</c:v>
                </c:pt>
                <c:pt idx="11">
                  <c:v>2082_03</c:v>
                </c:pt>
                <c:pt idx="12">
                  <c:v>2082_04</c:v>
                </c:pt>
                <c:pt idx="13">
                  <c:v>2082_05</c:v>
                </c:pt>
                <c:pt idx="14">
                  <c:v>2082_06</c:v>
                </c:pt>
                <c:pt idx="15">
                  <c:v>2082_07</c:v>
                </c:pt>
                <c:pt idx="16">
                  <c:v>2082_08</c:v>
                </c:pt>
                <c:pt idx="17">
                  <c:v>2082_09</c:v>
                </c:pt>
                <c:pt idx="18">
                  <c:v>2082_10</c:v>
                </c:pt>
                <c:pt idx="19">
                  <c:v>2082_11</c:v>
                </c:pt>
                <c:pt idx="20">
                  <c:v>2082_12</c:v>
                </c:pt>
                <c:pt idx="21">
                  <c:v>2083_01</c:v>
                </c:pt>
                <c:pt idx="22">
                  <c:v>2083_02</c:v>
                </c:pt>
                <c:pt idx="23">
                  <c:v>2083_03</c:v>
                </c:pt>
              </c:strCache>
            </c:strRef>
          </c:cat>
          <c:val>
            <c:numRef>
              <c:f>All_dates!$K$34:$K$57</c:f>
              <c:numCache>
                <c:formatCode>0.000%</c:formatCode>
                <c:ptCount val="24"/>
                <c:pt idx="0">
                  <c:v>6.0461174089816487E-2</c:v>
                </c:pt>
                <c:pt idx="1">
                  <c:v>5.8515688100748552E-2</c:v>
                </c:pt>
                <c:pt idx="2">
                  <c:v>5.738950000000103E-2</c:v>
                </c:pt>
                <c:pt idx="3">
                  <c:v>5.8972500000000233E-2</c:v>
                </c:pt>
                <c:pt idx="4">
                  <c:v>5.8708622873491718E-2</c:v>
                </c:pt>
                <c:pt idx="5">
                  <c:v>5.9628604421504541E-2</c:v>
                </c:pt>
                <c:pt idx="6">
                  <c:v>5.7568864000852579E-2</c:v>
                </c:pt>
                <c:pt idx="7">
                  <c:v>5.5386572267537272E-2</c:v>
                </c:pt>
                <c:pt idx="8">
                  <c:v>5.2124043110667491E-2</c:v>
                </c:pt>
                <c:pt idx="9">
                  <c:v>5.0015702027116575E-2</c:v>
                </c:pt>
                <c:pt idx="10">
                  <c:v>5.0004555792359781E-2</c:v>
                </c:pt>
                <c:pt idx="11">
                  <c:v>4.979865641974679E-2</c:v>
                </c:pt>
                <c:pt idx="12">
                  <c:v>4.9407480124380988E-2</c:v>
                </c:pt>
                <c:pt idx="13">
                  <c:v>4.9263734236967692E-2</c:v>
                </c:pt>
                <c:pt idx="14">
                  <c:v>4.8924567928338686E-2</c:v>
                </c:pt>
                <c:pt idx="15">
                  <c:v>4.9445269607778307E-2</c:v>
                </c:pt>
                <c:pt idx="16">
                  <c:v>4.8979254984961404E-2</c:v>
                </c:pt>
                <c:pt idx="17">
                  <c:v>4.9368593602465767E-2</c:v>
                </c:pt>
                <c:pt idx="18">
                  <c:v>4.942572374335534E-2</c:v>
                </c:pt>
                <c:pt idx="19">
                  <c:v>5.2234766371183655E-2</c:v>
                </c:pt>
                <c:pt idx="20">
                  <c:v>5.2217533790836476E-2</c:v>
                </c:pt>
                <c:pt idx="21">
                  <c:v>5.4637498000062755E-2</c:v>
                </c:pt>
                <c:pt idx="22">
                  <c:v>5.3438668993317326E-2</c:v>
                </c:pt>
                <c:pt idx="23">
                  <c:v>5.3154266190127655E-2</c:v>
                </c:pt>
              </c:numCache>
            </c:numRef>
          </c:val>
          <c:smooth val="0"/>
          <c:extLst>
            <c:ext xmlns:c16="http://schemas.microsoft.com/office/drawing/2014/chart" uri="{C3380CC4-5D6E-409C-BE32-E72D297353CC}">
              <c16:uniqueId val="{00000000-5675-4F63-8E90-FAF17E8EAE84}"/>
            </c:ext>
          </c:extLst>
        </c:ser>
        <c:ser>
          <c:idx val="1"/>
          <c:order val="1"/>
          <c:tx>
            <c:v>3-year</c:v>
          </c:tx>
          <c:spPr>
            <a:ln w="28575" cap="rnd">
              <a:solidFill>
                <a:schemeClr val="accent2"/>
              </a:solidFill>
              <a:round/>
            </a:ln>
            <a:effectLst/>
          </c:spPr>
          <c:marker>
            <c:symbol val="none"/>
          </c:marker>
          <c:cat>
            <c:strRef>
              <c:f>All_dates!$J$34:$J$57</c:f>
              <c:strCache>
                <c:ptCount val="24"/>
                <c:pt idx="0">
                  <c:v>2081_04</c:v>
                </c:pt>
                <c:pt idx="1">
                  <c:v>2081_05</c:v>
                </c:pt>
                <c:pt idx="2">
                  <c:v>2081_06</c:v>
                </c:pt>
                <c:pt idx="3">
                  <c:v>2081_07</c:v>
                </c:pt>
                <c:pt idx="4">
                  <c:v>2081_08</c:v>
                </c:pt>
                <c:pt idx="5">
                  <c:v>2081_09</c:v>
                </c:pt>
                <c:pt idx="6">
                  <c:v>2081_10</c:v>
                </c:pt>
                <c:pt idx="7">
                  <c:v>2081_11</c:v>
                </c:pt>
                <c:pt idx="8">
                  <c:v>2081_12</c:v>
                </c:pt>
                <c:pt idx="9">
                  <c:v>2082_01</c:v>
                </c:pt>
                <c:pt idx="10">
                  <c:v>2082_02</c:v>
                </c:pt>
                <c:pt idx="11">
                  <c:v>2082_03</c:v>
                </c:pt>
                <c:pt idx="12">
                  <c:v>2082_04</c:v>
                </c:pt>
                <c:pt idx="13">
                  <c:v>2082_05</c:v>
                </c:pt>
                <c:pt idx="14">
                  <c:v>2082_06</c:v>
                </c:pt>
                <c:pt idx="15">
                  <c:v>2082_07</c:v>
                </c:pt>
                <c:pt idx="16">
                  <c:v>2082_08</c:v>
                </c:pt>
                <c:pt idx="17">
                  <c:v>2082_09</c:v>
                </c:pt>
                <c:pt idx="18">
                  <c:v>2082_10</c:v>
                </c:pt>
                <c:pt idx="19">
                  <c:v>2082_11</c:v>
                </c:pt>
                <c:pt idx="20">
                  <c:v>2082_12</c:v>
                </c:pt>
                <c:pt idx="21">
                  <c:v>2083_01</c:v>
                </c:pt>
                <c:pt idx="22">
                  <c:v>2083_02</c:v>
                </c:pt>
                <c:pt idx="23">
                  <c:v>2083_03</c:v>
                </c:pt>
              </c:strCache>
            </c:strRef>
          </c:cat>
          <c:val>
            <c:numRef>
              <c:f>All_dates!$L$34:$L$57</c:f>
              <c:numCache>
                <c:formatCode>0.000%</c:formatCode>
                <c:ptCount val="24"/>
                <c:pt idx="0">
                  <c:v>5.6396533090611767E-2</c:v>
                </c:pt>
                <c:pt idx="1">
                  <c:v>5.4678994019505378E-2</c:v>
                </c:pt>
                <c:pt idx="2">
                  <c:v>5.3874500000001158E-2</c:v>
                </c:pt>
                <c:pt idx="3">
                  <c:v>5.5353000000000208E-2</c:v>
                </c:pt>
                <c:pt idx="4">
                  <c:v>5.5633011833558843E-2</c:v>
                </c:pt>
                <c:pt idx="5">
                  <c:v>5.747142981430442E-2</c:v>
                </c:pt>
                <c:pt idx="6">
                  <c:v>5.547019512327811E-2</c:v>
                </c:pt>
                <c:pt idx="7">
                  <c:v>5.3486995602011866E-2</c:v>
                </c:pt>
                <c:pt idx="8">
                  <c:v>5.0681338815523391E-2</c:v>
                </c:pt>
                <c:pt idx="9">
                  <c:v>4.9257520254698317E-2</c:v>
                </c:pt>
                <c:pt idx="10">
                  <c:v>5.031420801515174E-2</c:v>
                </c:pt>
                <c:pt idx="11">
                  <c:v>5.012405639221873E-2</c:v>
                </c:pt>
                <c:pt idx="12">
                  <c:v>4.9430639162075352E-2</c:v>
                </c:pt>
                <c:pt idx="13">
                  <c:v>4.9536857130576761E-2</c:v>
                </c:pt>
                <c:pt idx="14">
                  <c:v>4.8846272360242526E-2</c:v>
                </c:pt>
                <c:pt idx="15">
                  <c:v>4.9955161127624326E-2</c:v>
                </c:pt>
                <c:pt idx="16">
                  <c:v>5.0896986777549502E-2</c:v>
                </c:pt>
                <c:pt idx="17">
                  <c:v>5.1520798252857158E-2</c:v>
                </c:pt>
                <c:pt idx="18">
                  <c:v>5.2211666952401981E-2</c:v>
                </c:pt>
                <c:pt idx="19">
                  <c:v>5.523450350642034E-2</c:v>
                </c:pt>
                <c:pt idx="20">
                  <c:v>5.49665078121504E-2</c:v>
                </c:pt>
                <c:pt idx="21">
                  <c:v>5.7773520814253132E-2</c:v>
                </c:pt>
                <c:pt idx="22">
                  <c:v>5.5897110799977945E-2</c:v>
                </c:pt>
                <c:pt idx="23">
                  <c:v>5.5645398072631913E-2</c:v>
                </c:pt>
              </c:numCache>
            </c:numRef>
          </c:val>
          <c:smooth val="0"/>
          <c:extLst>
            <c:ext xmlns:c16="http://schemas.microsoft.com/office/drawing/2014/chart" uri="{C3380CC4-5D6E-409C-BE32-E72D297353CC}">
              <c16:uniqueId val="{00000001-5675-4F63-8E90-FAF17E8EAE84}"/>
            </c:ext>
          </c:extLst>
        </c:ser>
        <c:ser>
          <c:idx val="2"/>
          <c:order val="2"/>
          <c:tx>
            <c:v>5-year</c:v>
          </c:tx>
          <c:spPr>
            <a:ln w="28575" cap="rnd">
              <a:solidFill>
                <a:srgbClr val="F8F200"/>
              </a:solidFill>
              <a:round/>
            </a:ln>
            <a:effectLst/>
          </c:spPr>
          <c:marker>
            <c:symbol val="none"/>
          </c:marker>
          <c:cat>
            <c:strRef>
              <c:f>All_dates!$J$34:$J$57</c:f>
              <c:strCache>
                <c:ptCount val="24"/>
                <c:pt idx="0">
                  <c:v>2081_04</c:v>
                </c:pt>
                <c:pt idx="1">
                  <c:v>2081_05</c:v>
                </c:pt>
                <c:pt idx="2">
                  <c:v>2081_06</c:v>
                </c:pt>
                <c:pt idx="3">
                  <c:v>2081_07</c:v>
                </c:pt>
                <c:pt idx="4">
                  <c:v>2081_08</c:v>
                </c:pt>
                <c:pt idx="5">
                  <c:v>2081_09</c:v>
                </c:pt>
                <c:pt idx="6">
                  <c:v>2081_10</c:v>
                </c:pt>
                <c:pt idx="7">
                  <c:v>2081_11</c:v>
                </c:pt>
                <c:pt idx="8">
                  <c:v>2081_12</c:v>
                </c:pt>
                <c:pt idx="9">
                  <c:v>2082_01</c:v>
                </c:pt>
                <c:pt idx="10">
                  <c:v>2082_02</c:v>
                </c:pt>
                <c:pt idx="11">
                  <c:v>2082_03</c:v>
                </c:pt>
                <c:pt idx="12">
                  <c:v>2082_04</c:v>
                </c:pt>
                <c:pt idx="13">
                  <c:v>2082_05</c:v>
                </c:pt>
                <c:pt idx="14">
                  <c:v>2082_06</c:v>
                </c:pt>
                <c:pt idx="15">
                  <c:v>2082_07</c:v>
                </c:pt>
                <c:pt idx="16">
                  <c:v>2082_08</c:v>
                </c:pt>
                <c:pt idx="17">
                  <c:v>2082_09</c:v>
                </c:pt>
                <c:pt idx="18">
                  <c:v>2082_10</c:v>
                </c:pt>
                <c:pt idx="19">
                  <c:v>2082_11</c:v>
                </c:pt>
                <c:pt idx="20">
                  <c:v>2082_12</c:v>
                </c:pt>
                <c:pt idx="21">
                  <c:v>2083_01</c:v>
                </c:pt>
                <c:pt idx="22">
                  <c:v>2083_02</c:v>
                </c:pt>
                <c:pt idx="23">
                  <c:v>2083_03</c:v>
                </c:pt>
              </c:strCache>
            </c:strRef>
          </c:cat>
          <c:val>
            <c:numRef>
              <c:f>All_dates!$M$34:$M$57</c:f>
              <c:numCache>
                <c:formatCode>0.000%</c:formatCode>
                <c:ptCount val="24"/>
                <c:pt idx="0">
                  <c:v>5.5993519549575987E-2</c:v>
                </c:pt>
                <c:pt idx="1">
                  <c:v>5.4453482727089941E-2</c:v>
                </c:pt>
                <c:pt idx="2">
                  <c:v>5.4002500000000841E-2</c:v>
                </c:pt>
                <c:pt idx="3">
                  <c:v>5.54298333333334E-2</c:v>
                </c:pt>
                <c:pt idx="4">
                  <c:v>5.5507007444412171E-2</c:v>
                </c:pt>
                <c:pt idx="5">
                  <c:v>5.7765527545294848E-2</c:v>
                </c:pt>
                <c:pt idx="6">
                  <c:v>5.5940959247599675E-2</c:v>
                </c:pt>
                <c:pt idx="7">
                  <c:v>5.406704544098706E-2</c:v>
                </c:pt>
                <c:pt idx="8">
                  <c:v>5.1540899149467911E-2</c:v>
                </c:pt>
                <c:pt idx="9">
                  <c:v>5.0316533203748959E-2</c:v>
                </c:pt>
                <c:pt idx="10">
                  <c:v>5.1692994968536965E-2</c:v>
                </c:pt>
                <c:pt idx="11">
                  <c:v>5.1518240772737922E-2</c:v>
                </c:pt>
                <c:pt idx="12">
                  <c:v>5.0777676702070229E-2</c:v>
                </c:pt>
                <c:pt idx="13">
                  <c:v>5.1106809012279486E-2</c:v>
                </c:pt>
                <c:pt idx="14">
                  <c:v>5.0417111808649384E-2</c:v>
                </c:pt>
                <c:pt idx="15">
                  <c:v>5.1650299943504452E-2</c:v>
                </c:pt>
                <c:pt idx="16">
                  <c:v>5.30001695972111E-2</c:v>
                </c:pt>
                <c:pt idx="17">
                  <c:v>5.3642059223026228E-2</c:v>
                </c:pt>
                <c:pt idx="18">
                  <c:v>5.4813634412712142E-2</c:v>
                </c:pt>
                <c:pt idx="19">
                  <c:v>5.7178467571967095E-2</c:v>
                </c:pt>
                <c:pt idx="20">
                  <c:v>5.6841708967156679E-2</c:v>
                </c:pt>
                <c:pt idx="21">
                  <c:v>5.9559955722114699E-2</c:v>
                </c:pt>
                <c:pt idx="22">
                  <c:v>5.7167381436484144E-2</c:v>
                </c:pt>
                <c:pt idx="23">
                  <c:v>5.7303251433532543E-2</c:v>
                </c:pt>
              </c:numCache>
            </c:numRef>
          </c:val>
          <c:smooth val="0"/>
          <c:extLst>
            <c:ext xmlns:c16="http://schemas.microsoft.com/office/drawing/2014/chart" uri="{C3380CC4-5D6E-409C-BE32-E72D297353CC}">
              <c16:uniqueId val="{00000002-5675-4F63-8E90-FAF17E8EAE84}"/>
            </c:ext>
          </c:extLst>
        </c:ser>
        <c:ser>
          <c:idx val="3"/>
          <c:order val="3"/>
          <c:tx>
            <c:v>7-year</c:v>
          </c:tx>
          <c:spPr>
            <a:ln w="28575" cap="rnd">
              <a:solidFill>
                <a:srgbClr val="33CC33"/>
              </a:solidFill>
              <a:round/>
            </a:ln>
            <a:effectLst/>
          </c:spPr>
          <c:marker>
            <c:symbol val="none"/>
          </c:marker>
          <c:cat>
            <c:strRef>
              <c:f>All_dates!$J$34:$J$57</c:f>
              <c:strCache>
                <c:ptCount val="24"/>
                <c:pt idx="0">
                  <c:v>2081_04</c:v>
                </c:pt>
                <c:pt idx="1">
                  <c:v>2081_05</c:v>
                </c:pt>
                <c:pt idx="2">
                  <c:v>2081_06</c:v>
                </c:pt>
                <c:pt idx="3">
                  <c:v>2081_07</c:v>
                </c:pt>
                <c:pt idx="4">
                  <c:v>2081_08</c:v>
                </c:pt>
                <c:pt idx="5">
                  <c:v>2081_09</c:v>
                </c:pt>
                <c:pt idx="6">
                  <c:v>2081_10</c:v>
                </c:pt>
                <c:pt idx="7">
                  <c:v>2081_11</c:v>
                </c:pt>
                <c:pt idx="8">
                  <c:v>2081_12</c:v>
                </c:pt>
                <c:pt idx="9">
                  <c:v>2082_01</c:v>
                </c:pt>
                <c:pt idx="10">
                  <c:v>2082_02</c:v>
                </c:pt>
                <c:pt idx="11">
                  <c:v>2082_03</c:v>
                </c:pt>
                <c:pt idx="12">
                  <c:v>2082_04</c:v>
                </c:pt>
                <c:pt idx="13">
                  <c:v>2082_05</c:v>
                </c:pt>
                <c:pt idx="14">
                  <c:v>2082_06</c:v>
                </c:pt>
                <c:pt idx="15">
                  <c:v>2082_07</c:v>
                </c:pt>
                <c:pt idx="16">
                  <c:v>2082_08</c:v>
                </c:pt>
                <c:pt idx="17">
                  <c:v>2082_09</c:v>
                </c:pt>
                <c:pt idx="18">
                  <c:v>2082_10</c:v>
                </c:pt>
                <c:pt idx="19">
                  <c:v>2082_11</c:v>
                </c:pt>
                <c:pt idx="20">
                  <c:v>2082_12</c:v>
                </c:pt>
                <c:pt idx="21">
                  <c:v>2083_01</c:v>
                </c:pt>
                <c:pt idx="22">
                  <c:v>2083_02</c:v>
                </c:pt>
                <c:pt idx="23">
                  <c:v>2083_03</c:v>
                </c:pt>
              </c:strCache>
            </c:strRef>
          </c:cat>
          <c:val>
            <c:numRef>
              <c:f>All_dates!$N$34:$N$57</c:f>
              <c:numCache>
                <c:formatCode>0.000%</c:formatCode>
                <c:ptCount val="24"/>
                <c:pt idx="0">
                  <c:v>5.5948660157487895E-2</c:v>
                </c:pt>
                <c:pt idx="1">
                  <c:v>5.4483471629619196E-2</c:v>
                </c:pt>
                <c:pt idx="2">
                  <c:v>5.4187275191669881E-2</c:v>
                </c:pt>
                <c:pt idx="3">
                  <c:v>5.5565174634325754E-2</c:v>
                </c:pt>
                <c:pt idx="4">
                  <c:v>5.5582273377935421E-2</c:v>
                </c:pt>
                <c:pt idx="5">
                  <c:v>5.8066498822783918E-2</c:v>
                </c:pt>
                <c:pt idx="6">
                  <c:v>5.6391444366643118E-2</c:v>
                </c:pt>
                <c:pt idx="7">
                  <c:v>5.4671698830730309E-2</c:v>
                </c:pt>
                <c:pt idx="8">
                  <c:v>5.2367879032917619E-2</c:v>
                </c:pt>
                <c:pt idx="9">
                  <c:v>5.1209029581862131E-2</c:v>
                </c:pt>
                <c:pt idx="10">
                  <c:v>5.2686837603543646E-2</c:v>
                </c:pt>
                <c:pt idx="11">
                  <c:v>5.2437340510594677E-2</c:v>
                </c:pt>
                <c:pt idx="12">
                  <c:v>5.1805293222366711E-2</c:v>
                </c:pt>
                <c:pt idx="13">
                  <c:v>5.2307649975187109E-2</c:v>
                </c:pt>
                <c:pt idx="14">
                  <c:v>5.1670538405831357E-2</c:v>
                </c:pt>
                <c:pt idx="15">
                  <c:v>5.2829351669703595E-2</c:v>
                </c:pt>
                <c:pt idx="16">
                  <c:v>5.4366702097182085E-2</c:v>
                </c:pt>
                <c:pt idx="17">
                  <c:v>5.5128409293220271E-2</c:v>
                </c:pt>
                <c:pt idx="18">
                  <c:v>5.6452468675115552E-2</c:v>
                </c:pt>
                <c:pt idx="19">
                  <c:v>5.861022809335581E-2</c:v>
                </c:pt>
                <c:pt idx="20">
                  <c:v>5.814473335132897E-2</c:v>
                </c:pt>
                <c:pt idx="21">
                  <c:v>6.0824735036086208E-2</c:v>
                </c:pt>
                <c:pt idx="22">
                  <c:v>5.8257416493025849E-2</c:v>
                </c:pt>
                <c:pt idx="23">
                  <c:v>5.8532822823277986E-2</c:v>
                </c:pt>
              </c:numCache>
            </c:numRef>
          </c:val>
          <c:smooth val="0"/>
          <c:extLst>
            <c:ext xmlns:c16="http://schemas.microsoft.com/office/drawing/2014/chart" uri="{C3380CC4-5D6E-409C-BE32-E72D297353CC}">
              <c16:uniqueId val="{00000003-5675-4F63-8E90-FAF17E8EAE84}"/>
            </c:ext>
          </c:extLst>
        </c:ser>
        <c:ser>
          <c:idx val="4"/>
          <c:order val="4"/>
          <c:tx>
            <c:v>10-year</c:v>
          </c:tx>
          <c:spPr>
            <a:ln w="28575" cap="rnd">
              <a:solidFill>
                <a:srgbClr val="0033CC"/>
              </a:solidFill>
              <a:round/>
            </a:ln>
            <a:effectLst/>
          </c:spPr>
          <c:marker>
            <c:symbol val="none"/>
          </c:marker>
          <c:cat>
            <c:strRef>
              <c:f>All_dates!$J$34:$J$57</c:f>
              <c:strCache>
                <c:ptCount val="24"/>
                <c:pt idx="0">
                  <c:v>2081_04</c:v>
                </c:pt>
                <c:pt idx="1">
                  <c:v>2081_05</c:v>
                </c:pt>
                <c:pt idx="2">
                  <c:v>2081_06</c:v>
                </c:pt>
                <c:pt idx="3">
                  <c:v>2081_07</c:v>
                </c:pt>
                <c:pt idx="4">
                  <c:v>2081_08</c:v>
                </c:pt>
                <c:pt idx="5">
                  <c:v>2081_09</c:v>
                </c:pt>
                <c:pt idx="6">
                  <c:v>2081_10</c:v>
                </c:pt>
                <c:pt idx="7">
                  <c:v>2081_11</c:v>
                </c:pt>
                <c:pt idx="8">
                  <c:v>2081_12</c:v>
                </c:pt>
                <c:pt idx="9">
                  <c:v>2082_01</c:v>
                </c:pt>
                <c:pt idx="10">
                  <c:v>2082_02</c:v>
                </c:pt>
                <c:pt idx="11">
                  <c:v>2082_03</c:v>
                </c:pt>
                <c:pt idx="12">
                  <c:v>2082_04</c:v>
                </c:pt>
                <c:pt idx="13">
                  <c:v>2082_05</c:v>
                </c:pt>
                <c:pt idx="14">
                  <c:v>2082_06</c:v>
                </c:pt>
                <c:pt idx="15">
                  <c:v>2082_07</c:v>
                </c:pt>
                <c:pt idx="16">
                  <c:v>2082_08</c:v>
                </c:pt>
                <c:pt idx="17">
                  <c:v>2082_09</c:v>
                </c:pt>
                <c:pt idx="18">
                  <c:v>2082_10</c:v>
                </c:pt>
                <c:pt idx="19">
                  <c:v>2082_11</c:v>
                </c:pt>
                <c:pt idx="20">
                  <c:v>2082_12</c:v>
                </c:pt>
                <c:pt idx="21">
                  <c:v>2083_01</c:v>
                </c:pt>
                <c:pt idx="22">
                  <c:v>2083_02</c:v>
                </c:pt>
                <c:pt idx="23">
                  <c:v>2083_03</c:v>
                </c:pt>
              </c:strCache>
            </c:strRef>
          </c:cat>
          <c:val>
            <c:numRef>
              <c:f>All_dates!$O$34:$O$57</c:f>
              <c:numCache>
                <c:formatCode>0.000%</c:formatCode>
                <c:ptCount val="24"/>
                <c:pt idx="0">
                  <c:v>5.5866843281849432E-2</c:v>
                </c:pt>
                <c:pt idx="1">
                  <c:v>5.4524268062941195E-2</c:v>
                </c:pt>
                <c:pt idx="2">
                  <c:v>5.433825598546238E-2</c:v>
                </c:pt>
                <c:pt idx="3">
                  <c:v>5.5612963201266075E-2</c:v>
                </c:pt>
                <c:pt idx="4">
                  <c:v>5.5595933164210409E-2</c:v>
                </c:pt>
                <c:pt idx="5">
                  <c:v>5.83696093078927E-2</c:v>
                </c:pt>
                <c:pt idx="6">
                  <c:v>5.6823112532400355E-2</c:v>
                </c:pt>
                <c:pt idx="7">
                  <c:v>5.5380239614948534E-2</c:v>
                </c:pt>
                <c:pt idx="8">
                  <c:v>5.3381464487429753E-2</c:v>
                </c:pt>
                <c:pt idx="9">
                  <c:v>5.2383325869202135E-2</c:v>
                </c:pt>
                <c:pt idx="10">
                  <c:v>5.3985794970369483E-2</c:v>
                </c:pt>
                <c:pt idx="11">
                  <c:v>5.3560618085494838E-2</c:v>
                </c:pt>
                <c:pt idx="12">
                  <c:v>5.3065456990101456E-2</c:v>
                </c:pt>
                <c:pt idx="13">
                  <c:v>5.3771848628196617E-2</c:v>
                </c:pt>
                <c:pt idx="14">
                  <c:v>5.3203266654449299E-2</c:v>
                </c:pt>
                <c:pt idx="15">
                  <c:v>5.4206394507192224E-2</c:v>
                </c:pt>
                <c:pt idx="16">
                  <c:v>5.584661215474962E-2</c:v>
                </c:pt>
                <c:pt idx="17">
                  <c:v>5.6706267937866928E-2</c:v>
                </c:pt>
                <c:pt idx="18">
                  <c:v>5.8169160367405048E-2</c:v>
                </c:pt>
                <c:pt idx="19">
                  <c:v>6.029144795041419E-2</c:v>
                </c:pt>
                <c:pt idx="20">
                  <c:v>5.9479366243943232E-2</c:v>
                </c:pt>
                <c:pt idx="21">
                  <c:v>6.2048381531734087E-2</c:v>
                </c:pt>
                <c:pt idx="22">
                  <c:v>5.9294577838533868E-2</c:v>
                </c:pt>
                <c:pt idx="23">
                  <c:v>5.9708479435778061E-2</c:v>
                </c:pt>
              </c:numCache>
            </c:numRef>
          </c:val>
          <c:smooth val="0"/>
          <c:extLst>
            <c:ext xmlns:c16="http://schemas.microsoft.com/office/drawing/2014/chart" uri="{C3380CC4-5D6E-409C-BE32-E72D297353CC}">
              <c16:uniqueId val="{00000004-5675-4F63-8E90-FAF17E8EAE84}"/>
            </c:ext>
          </c:extLst>
        </c:ser>
        <c:ser>
          <c:idx val="5"/>
          <c:order val="5"/>
          <c:tx>
            <c:v>20-year</c:v>
          </c:tx>
          <c:spPr>
            <a:ln w="28575" cap="rnd">
              <a:solidFill>
                <a:srgbClr val="990099"/>
              </a:solidFill>
              <a:round/>
            </a:ln>
            <a:effectLst/>
          </c:spPr>
          <c:marker>
            <c:symbol val="none"/>
          </c:marker>
          <c:cat>
            <c:strRef>
              <c:f>All_dates!$J$34:$J$57</c:f>
              <c:strCache>
                <c:ptCount val="24"/>
                <c:pt idx="0">
                  <c:v>2081_04</c:v>
                </c:pt>
                <c:pt idx="1">
                  <c:v>2081_05</c:v>
                </c:pt>
                <c:pt idx="2">
                  <c:v>2081_06</c:v>
                </c:pt>
                <c:pt idx="3">
                  <c:v>2081_07</c:v>
                </c:pt>
                <c:pt idx="4">
                  <c:v>2081_08</c:v>
                </c:pt>
                <c:pt idx="5">
                  <c:v>2081_09</c:v>
                </c:pt>
                <c:pt idx="6">
                  <c:v>2081_10</c:v>
                </c:pt>
                <c:pt idx="7">
                  <c:v>2081_11</c:v>
                </c:pt>
                <c:pt idx="8">
                  <c:v>2081_12</c:v>
                </c:pt>
                <c:pt idx="9">
                  <c:v>2082_01</c:v>
                </c:pt>
                <c:pt idx="10">
                  <c:v>2082_02</c:v>
                </c:pt>
                <c:pt idx="11">
                  <c:v>2082_03</c:v>
                </c:pt>
                <c:pt idx="12">
                  <c:v>2082_04</c:v>
                </c:pt>
                <c:pt idx="13">
                  <c:v>2082_05</c:v>
                </c:pt>
                <c:pt idx="14">
                  <c:v>2082_06</c:v>
                </c:pt>
                <c:pt idx="15">
                  <c:v>2082_07</c:v>
                </c:pt>
                <c:pt idx="16">
                  <c:v>2082_08</c:v>
                </c:pt>
                <c:pt idx="17">
                  <c:v>2082_09</c:v>
                </c:pt>
                <c:pt idx="18">
                  <c:v>2082_10</c:v>
                </c:pt>
                <c:pt idx="19">
                  <c:v>2082_11</c:v>
                </c:pt>
                <c:pt idx="20">
                  <c:v>2082_12</c:v>
                </c:pt>
                <c:pt idx="21">
                  <c:v>2083_01</c:v>
                </c:pt>
                <c:pt idx="22">
                  <c:v>2083_02</c:v>
                </c:pt>
                <c:pt idx="23">
                  <c:v>2083_03</c:v>
                </c:pt>
              </c:strCache>
            </c:strRef>
          </c:cat>
          <c:val>
            <c:numRef>
              <c:f>All_dates!$P$34:$P$57</c:f>
              <c:numCache>
                <c:formatCode>0.000%</c:formatCode>
                <c:ptCount val="24"/>
                <c:pt idx="0">
                  <c:v>5.5632015969468984E-2</c:v>
                </c:pt>
                <c:pt idx="1">
                  <c:v>5.4631301231305773E-2</c:v>
                </c:pt>
                <c:pt idx="2">
                  <c:v>5.455644424823447E-2</c:v>
                </c:pt>
                <c:pt idx="3">
                  <c:v>5.5515410585089908E-2</c:v>
                </c:pt>
                <c:pt idx="4">
                  <c:v>5.5486162312813558E-2</c:v>
                </c:pt>
                <c:pt idx="5">
                  <c:v>5.7439520916346076E-2</c:v>
                </c:pt>
                <c:pt idx="6">
                  <c:v>5.6441245397414797E-2</c:v>
                </c:pt>
                <c:pt idx="7">
                  <c:v>5.5537585658176125E-2</c:v>
                </c:pt>
                <c:pt idx="8">
                  <c:v>5.4276820816455684E-2</c:v>
                </c:pt>
                <c:pt idx="9">
                  <c:v>5.3654434325189682E-2</c:v>
                </c:pt>
                <c:pt idx="10">
                  <c:v>5.4823246967403261E-2</c:v>
                </c:pt>
                <c:pt idx="11">
                  <c:v>5.4445987572452337E-2</c:v>
                </c:pt>
                <c:pt idx="12">
                  <c:v>5.4120174278016409E-2</c:v>
                </c:pt>
                <c:pt idx="13">
                  <c:v>5.4664545051981817E-2</c:v>
                </c:pt>
                <c:pt idx="14">
                  <c:v>5.4275726180911699E-2</c:v>
                </c:pt>
                <c:pt idx="15">
                  <c:v>5.4875235914368714E-2</c:v>
                </c:pt>
                <c:pt idx="16">
                  <c:v>5.59723439857851E-2</c:v>
                </c:pt>
                <c:pt idx="17">
                  <c:v>5.6560797785589312E-2</c:v>
                </c:pt>
                <c:pt idx="18">
                  <c:v>5.7607491925615983E-2</c:v>
                </c:pt>
                <c:pt idx="19">
                  <c:v>5.8916445459405331E-2</c:v>
                </c:pt>
                <c:pt idx="20">
                  <c:v>5.8198257791636898E-2</c:v>
                </c:pt>
                <c:pt idx="21">
                  <c:v>5.9805313353605616E-2</c:v>
                </c:pt>
                <c:pt idx="22">
                  <c:v>5.7878774209988659E-2</c:v>
                </c:pt>
                <c:pt idx="23">
                  <c:v>5.8206068095272956E-2</c:v>
                </c:pt>
              </c:numCache>
            </c:numRef>
          </c:val>
          <c:smooth val="0"/>
          <c:extLst>
            <c:ext xmlns:c16="http://schemas.microsoft.com/office/drawing/2014/chart" uri="{C3380CC4-5D6E-409C-BE32-E72D297353CC}">
              <c16:uniqueId val="{00000005-5675-4F63-8E90-FAF17E8EAE84}"/>
            </c:ext>
          </c:extLst>
        </c:ser>
        <c:dLbls>
          <c:showLegendKey val="0"/>
          <c:showVal val="0"/>
          <c:showCatName val="0"/>
          <c:showSerName val="0"/>
          <c:showPercent val="0"/>
          <c:showBubbleSize val="0"/>
        </c:dLbls>
        <c:smooth val="0"/>
        <c:axId val="2137231359"/>
        <c:axId val="2137230879"/>
      </c:lineChart>
      <c:catAx>
        <c:axId val="21372313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ES"/>
          </a:p>
        </c:txPr>
        <c:crossAx val="2137230879"/>
        <c:crosses val="autoZero"/>
        <c:auto val="0"/>
        <c:lblAlgn val="ctr"/>
        <c:lblOffset val="100"/>
        <c:tickLblSkip val="3"/>
        <c:tickMarkSkip val="3"/>
        <c:noMultiLvlLbl val="0"/>
      </c:catAx>
      <c:valAx>
        <c:axId val="2137230879"/>
        <c:scaling>
          <c:orientation val="minMax"/>
          <c:max val="6.4000000000000015E-2"/>
          <c:min val="4.6000000000000013E-2"/>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ES"/>
          </a:p>
        </c:txPr>
        <c:crossAx val="2137231359"/>
        <c:crosses val="autoZero"/>
        <c:crossBetween val="midCat"/>
      </c:valAx>
      <c:spPr>
        <a:solidFill>
          <a:srgbClr val="FFFFFF"/>
        </a:solid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CC"/>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Volatiltiy</a:t>
            </a:r>
            <a:r>
              <a:rPr lang="en-US" sz="1600" b="1" baseline="0"/>
              <a:t> during the last two years</a:t>
            </a:r>
            <a:endParaRPr lang="en-US" sz="1600" b="1"/>
          </a:p>
        </c:rich>
      </c:tx>
      <c:layout>
        <c:manualLayout>
          <c:xMode val="edge"/>
          <c:yMode val="edge"/>
          <c:x val="0.27708886298037977"/>
          <c:y val="6.3541089904805101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5562101182781134E-2"/>
          <c:y val="4.073259040846415E-2"/>
          <c:w val="0.80621412035997653"/>
          <c:h val="0.76035377877694243"/>
        </c:manualLayout>
      </c:layout>
      <c:barChart>
        <c:barDir val="col"/>
        <c:grouping val="clustered"/>
        <c:varyColors val="0"/>
        <c:ser>
          <c:idx val="0"/>
          <c:order val="0"/>
          <c:tx>
            <c:v>Left - Range maximum variation</c:v>
          </c:tx>
          <c:spPr>
            <a:solidFill>
              <a:srgbClr val="C00000"/>
            </a:solidFill>
            <a:ln w="12700">
              <a:solidFill>
                <a:schemeClr val="tx1"/>
              </a:solidFill>
            </a:ln>
            <a:effectLst/>
          </c:spPr>
          <c:invertIfNegative val="0"/>
          <c:dPt>
            <c:idx val="1"/>
            <c:invertIfNegative val="0"/>
            <c:bubble3D val="0"/>
            <c:spPr>
              <a:solidFill>
                <a:srgbClr val="FFC000"/>
              </a:solidFill>
              <a:ln w="12700">
                <a:solidFill>
                  <a:schemeClr val="tx1"/>
                </a:solidFill>
              </a:ln>
              <a:effectLst/>
            </c:spPr>
            <c:extLst>
              <c:ext xmlns:c16="http://schemas.microsoft.com/office/drawing/2014/chart" uri="{C3380CC4-5D6E-409C-BE32-E72D297353CC}">
                <c16:uniqueId val="{00000001-AAE7-4F9A-982B-B23B89D1CF76}"/>
              </c:ext>
            </c:extLst>
          </c:dPt>
          <c:dPt>
            <c:idx val="2"/>
            <c:invertIfNegative val="0"/>
            <c:bubble3D val="0"/>
            <c:spPr>
              <a:solidFill>
                <a:srgbClr val="F8F200"/>
              </a:solidFill>
              <a:ln w="12700">
                <a:solidFill>
                  <a:schemeClr val="tx1"/>
                </a:solidFill>
              </a:ln>
              <a:effectLst/>
            </c:spPr>
            <c:extLst>
              <c:ext xmlns:c16="http://schemas.microsoft.com/office/drawing/2014/chart" uri="{C3380CC4-5D6E-409C-BE32-E72D297353CC}">
                <c16:uniqueId val="{00000002-AAE7-4F9A-982B-B23B89D1CF76}"/>
              </c:ext>
            </c:extLst>
          </c:dPt>
          <c:dPt>
            <c:idx val="3"/>
            <c:invertIfNegative val="0"/>
            <c:bubble3D val="0"/>
            <c:spPr>
              <a:solidFill>
                <a:srgbClr val="33CC33"/>
              </a:solidFill>
              <a:ln w="12700">
                <a:solidFill>
                  <a:schemeClr val="tx1"/>
                </a:solidFill>
              </a:ln>
              <a:effectLst/>
            </c:spPr>
            <c:extLst>
              <c:ext xmlns:c16="http://schemas.microsoft.com/office/drawing/2014/chart" uri="{C3380CC4-5D6E-409C-BE32-E72D297353CC}">
                <c16:uniqueId val="{00000003-AAE7-4F9A-982B-B23B89D1CF76}"/>
              </c:ext>
            </c:extLst>
          </c:dPt>
          <c:dPt>
            <c:idx val="4"/>
            <c:invertIfNegative val="0"/>
            <c:bubble3D val="0"/>
            <c:spPr>
              <a:solidFill>
                <a:srgbClr val="0033CC"/>
              </a:solidFill>
              <a:ln w="12700">
                <a:solidFill>
                  <a:schemeClr val="tx1"/>
                </a:solidFill>
              </a:ln>
              <a:effectLst/>
            </c:spPr>
            <c:extLst>
              <c:ext xmlns:c16="http://schemas.microsoft.com/office/drawing/2014/chart" uri="{C3380CC4-5D6E-409C-BE32-E72D297353CC}">
                <c16:uniqueId val="{00000004-AAE7-4F9A-982B-B23B89D1CF76}"/>
              </c:ext>
            </c:extLst>
          </c:dPt>
          <c:dPt>
            <c:idx val="5"/>
            <c:invertIfNegative val="0"/>
            <c:bubble3D val="0"/>
            <c:spPr>
              <a:solidFill>
                <a:srgbClr val="990099"/>
              </a:solidFill>
              <a:ln w="12700">
                <a:solidFill>
                  <a:schemeClr val="tx1"/>
                </a:solidFill>
              </a:ln>
              <a:effectLst/>
            </c:spPr>
            <c:extLst>
              <c:ext xmlns:c16="http://schemas.microsoft.com/office/drawing/2014/chart" uri="{C3380CC4-5D6E-409C-BE32-E72D297353CC}">
                <c16:uniqueId val="{00000005-AAE7-4F9A-982B-B23B89D1CF76}"/>
              </c:ext>
            </c:extLst>
          </c:dPt>
          <c:cat>
            <c:strRef>
              <c:f>All_dates!$U$33:$Z$33</c:f>
              <c:strCache>
                <c:ptCount val="6"/>
                <c:pt idx="0">
                  <c:v>1-year</c:v>
                </c:pt>
                <c:pt idx="1">
                  <c:v>3-year</c:v>
                </c:pt>
                <c:pt idx="2">
                  <c:v>5-year</c:v>
                </c:pt>
                <c:pt idx="3">
                  <c:v>7-year</c:v>
                </c:pt>
                <c:pt idx="4">
                  <c:v>10-year</c:v>
                </c:pt>
                <c:pt idx="5">
                  <c:v>20-year</c:v>
                </c:pt>
              </c:strCache>
            </c:strRef>
          </c:cat>
          <c:val>
            <c:numRef>
              <c:f>All_dates!$U$34:$Z$34</c:f>
              <c:numCache>
                <c:formatCode>0%</c:formatCode>
                <c:ptCount val="6"/>
                <c:pt idx="0">
                  <c:v>0.23580394574717189</c:v>
                </c:pt>
                <c:pt idx="1">
                  <c:v>0.18276212334427311</c:v>
                </c:pt>
                <c:pt idx="2">
                  <c:v>0.18370547273072146</c:v>
                </c:pt>
                <c:pt idx="3">
                  <c:v>0.18777363157902704</c:v>
                </c:pt>
                <c:pt idx="4">
                  <c:v>0.18450633865182575</c:v>
                </c:pt>
                <c:pt idx="5">
                  <c:v>0.11463878253075199</c:v>
                </c:pt>
              </c:numCache>
            </c:numRef>
          </c:val>
          <c:extLst>
            <c:ext xmlns:c16="http://schemas.microsoft.com/office/drawing/2014/chart" uri="{C3380CC4-5D6E-409C-BE32-E72D297353CC}">
              <c16:uniqueId val="{00000000-AAE7-4F9A-982B-B23B89D1CF76}"/>
            </c:ext>
          </c:extLst>
        </c:ser>
        <c:ser>
          <c:idx val="1"/>
          <c:order val="1"/>
          <c:tx>
            <c:v>Right - Variation coefficient</c:v>
          </c:tx>
          <c:spPr>
            <a:solidFill>
              <a:schemeClr val="accent2"/>
            </a:solidFill>
            <a:ln>
              <a:solidFill>
                <a:schemeClr val="tx1"/>
              </a:solidFill>
            </a:ln>
            <a:effectLst/>
          </c:spPr>
          <c:invertIfNegative val="0"/>
          <c:dPt>
            <c:idx val="0"/>
            <c:invertIfNegative val="0"/>
            <c:bubble3D val="0"/>
            <c:spPr>
              <a:solidFill>
                <a:srgbClr val="C00000"/>
              </a:solidFill>
              <a:ln>
                <a:solidFill>
                  <a:schemeClr val="tx1"/>
                </a:solidFill>
              </a:ln>
              <a:effectLst/>
            </c:spPr>
            <c:extLst>
              <c:ext xmlns:c16="http://schemas.microsoft.com/office/drawing/2014/chart" uri="{C3380CC4-5D6E-409C-BE32-E72D297353CC}">
                <c16:uniqueId val="{0000000B-C7B5-4B27-AAAB-DBEF3DAE9963}"/>
              </c:ext>
            </c:extLst>
          </c:dPt>
          <c:dPt>
            <c:idx val="1"/>
            <c:invertIfNegative val="0"/>
            <c:bubble3D val="0"/>
            <c:spPr>
              <a:solidFill>
                <a:srgbClr val="FFC000"/>
              </a:solidFill>
              <a:ln>
                <a:solidFill>
                  <a:schemeClr val="tx1"/>
                </a:solidFill>
              </a:ln>
              <a:effectLst/>
            </c:spPr>
            <c:extLst>
              <c:ext xmlns:c16="http://schemas.microsoft.com/office/drawing/2014/chart" uri="{C3380CC4-5D6E-409C-BE32-E72D297353CC}">
                <c16:uniqueId val="{0000000C-C7B5-4B27-AAAB-DBEF3DAE9963}"/>
              </c:ext>
            </c:extLst>
          </c:dPt>
          <c:dPt>
            <c:idx val="2"/>
            <c:invertIfNegative val="0"/>
            <c:bubble3D val="0"/>
            <c:spPr>
              <a:solidFill>
                <a:srgbClr val="FFFF00"/>
              </a:solidFill>
              <a:ln>
                <a:solidFill>
                  <a:schemeClr val="tx1"/>
                </a:solidFill>
              </a:ln>
              <a:effectLst/>
            </c:spPr>
            <c:extLst>
              <c:ext xmlns:c16="http://schemas.microsoft.com/office/drawing/2014/chart" uri="{C3380CC4-5D6E-409C-BE32-E72D297353CC}">
                <c16:uniqueId val="{0000000D-C7B5-4B27-AAAB-DBEF3DAE9963}"/>
              </c:ext>
            </c:extLst>
          </c:dPt>
          <c:dPt>
            <c:idx val="3"/>
            <c:invertIfNegative val="0"/>
            <c:bubble3D val="0"/>
            <c:spPr>
              <a:solidFill>
                <a:srgbClr val="00B050"/>
              </a:solidFill>
              <a:ln>
                <a:solidFill>
                  <a:schemeClr val="tx1"/>
                </a:solidFill>
              </a:ln>
              <a:effectLst/>
            </c:spPr>
            <c:extLst>
              <c:ext xmlns:c16="http://schemas.microsoft.com/office/drawing/2014/chart" uri="{C3380CC4-5D6E-409C-BE32-E72D297353CC}">
                <c16:uniqueId val="{0000000E-C7B5-4B27-AAAB-DBEF3DAE9963}"/>
              </c:ext>
            </c:extLst>
          </c:dPt>
          <c:dPt>
            <c:idx val="4"/>
            <c:invertIfNegative val="0"/>
            <c:bubble3D val="0"/>
            <c:spPr>
              <a:solidFill>
                <a:srgbClr val="0033CC"/>
              </a:solidFill>
              <a:ln>
                <a:solidFill>
                  <a:schemeClr val="tx1"/>
                </a:solidFill>
              </a:ln>
              <a:effectLst/>
            </c:spPr>
            <c:extLst>
              <c:ext xmlns:c16="http://schemas.microsoft.com/office/drawing/2014/chart" uri="{C3380CC4-5D6E-409C-BE32-E72D297353CC}">
                <c16:uniqueId val="{0000000F-C7B5-4B27-AAAB-DBEF3DAE9963}"/>
              </c:ext>
            </c:extLst>
          </c:dPt>
          <c:dPt>
            <c:idx val="5"/>
            <c:invertIfNegative val="0"/>
            <c:bubble3D val="0"/>
            <c:spPr>
              <a:solidFill>
                <a:srgbClr val="990099"/>
              </a:solidFill>
              <a:ln>
                <a:solidFill>
                  <a:schemeClr val="tx1"/>
                </a:solidFill>
              </a:ln>
              <a:effectLst/>
            </c:spPr>
            <c:extLst>
              <c:ext xmlns:c16="http://schemas.microsoft.com/office/drawing/2014/chart" uri="{C3380CC4-5D6E-409C-BE32-E72D297353CC}">
                <c16:uniqueId val="{00000010-C7B5-4B27-AAAB-DBEF3DAE9963}"/>
              </c:ext>
            </c:extLst>
          </c:dPt>
          <c:val>
            <c:numRef>
              <c:f>All_dates!$U$35:$Z$35</c:f>
              <c:numCache>
                <c:formatCode>0.0%</c:formatCode>
                <c:ptCount val="6"/>
                <c:pt idx="0">
                  <c:v>7.3998759478338894E-2</c:v>
                </c:pt>
                <c:pt idx="1">
                  <c:v>5.3535175521763817E-2</c:v>
                </c:pt>
                <c:pt idx="2">
                  <c:v>4.8363144158929082E-2</c:v>
                </c:pt>
                <c:pt idx="3">
                  <c:v>4.7235504669808984E-2</c:v>
                </c:pt>
                <c:pt idx="4">
                  <c:v>4.6529526452380864E-2</c:v>
                </c:pt>
                <c:pt idx="5">
                  <c:v>3.0069422869993485E-2</c:v>
                </c:pt>
              </c:numCache>
            </c:numRef>
          </c:val>
          <c:extLst>
            <c:ext xmlns:c16="http://schemas.microsoft.com/office/drawing/2014/chart" uri="{C3380CC4-5D6E-409C-BE32-E72D297353CC}">
              <c16:uniqueId val="{0000000A-C7B5-4B27-AAAB-DBEF3DAE9963}"/>
            </c:ext>
          </c:extLst>
        </c:ser>
        <c:dLbls>
          <c:showLegendKey val="0"/>
          <c:showVal val="0"/>
          <c:showCatName val="0"/>
          <c:showSerName val="0"/>
          <c:showPercent val="0"/>
          <c:showBubbleSize val="0"/>
        </c:dLbls>
        <c:gapWidth val="219"/>
        <c:overlap val="-27"/>
        <c:axId val="1385627935"/>
        <c:axId val="1385638015"/>
      </c:barChart>
      <c:catAx>
        <c:axId val="13856279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crossAx val="1385638015"/>
        <c:crosses val="autoZero"/>
        <c:auto val="1"/>
        <c:lblAlgn val="ctr"/>
        <c:lblOffset val="100"/>
        <c:noMultiLvlLbl val="0"/>
      </c:catAx>
      <c:valAx>
        <c:axId val="1385638015"/>
        <c:scaling>
          <c:orientation val="minMax"/>
        </c:scaling>
        <c:delete val="0"/>
        <c:axPos val="l"/>
        <c:majorGridlines>
          <c:spPr>
            <a:ln w="25400"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ES"/>
          </a:p>
        </c:txPr>
        <c:crossAx val="1385627935"/>
        <c:crosses val="autoZero"/>
        <c:crossBetween val="between"/>
      </c:valAx>
      <c:spPr>
        <a:solidFill>
          <a:srgbClr val="F7F7F7"/>
        </a:solidFill>
        <a:ln>
          <a:noFill/>
        </a:ln>
        <a:effectLst/>
      </c:spPr>
    </c:plotArea>
    <c:legend>
      <c:legendPos val="r"/>
      <c:layout>
        <c:manualLayout>
          <c:xMode val="edge"/>
          <c:yMode val="edge"/>
          <c:x val="2.4389845625941507E-2"/>
          <c:y val="0.90813205039258715"/>
          <c:w val="0.94720598712740978"/>
          <c:h val="8.9355283083060386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4">
        <a:lumMod val="20000"/>
        <a:lumOff val="80000"/>
      </a:schemeClr>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0</xdr:row>
      <xdr:rowOff>142875</xdr:rowOff>
    </xdr:from>
    <xdr:to>
      <xdr:col>3</xdr:col>
      <xdr:colOff>371476</xdr:colOff>
      <xdr:row>2</xdr:row>
      <xdr:rowOff>171086</xdr:rowOff>
    </xdr:to>
    <xdr:pic>
      <xdr:nvPicPr>
        <xdr:cNvPr id="2" name="Imagen 1" descr="A close up of a logo&#10;&#10;Description automatically generated">
          <a:extLst>
            <a:ext uri="{FF2B5EF4-FFF2-40B4-BE49-F238E27FC236}">
              <a16:creationId xmlns:a16="http://schemas.microsoft.com/office/drawing/2014/main" id="{58D217D6-FA5A-4131-90A3-39F530251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42875"/>
          <a:ext cx="1905001"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21167</xdr:colOff>
      <xdr:row>1</xdr:row>
      <xdr:rowOff>175690</xdr:rowOff>
    </xdr:from>
    <xdr:to>
      <xdr:col>18</xdr:col>
      <xdr:colOff>0</xdr:colOff>
      <xdr:row>28</xdr:row>
      <xdr:rowOff>148167</xdr:rowOff>
    </xdr:to>
    <xdr:graphicFrame macro="">
      <xdr:nvGraphicFramePr>
        <xdr:cNvPr id="3" name="Chart 2">
          <a:extLst>
            <a:ext uri="{FF2B5EF4-FFF2-40B4-BE49-F238E27FC236}">
              <a16:creationId xmlns:a16="http://schemas.microsoft.com/office/drawing/2014/main" id="{FED9AC0F-254D-300F-7FFC-B68EFE1C0D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xdr:colOff>
      <xdr:row>31</xdr:row>
      <xdr:rowOff>115885</xdr:rowOff>
    </xdr:from>
    <xdr:to>
      <xdr:col>17</xdr:col>
      <xdr:colOff>613831</xdr:colOff>
      <xdr:row>58</xdr:row>
      <xdr:rowOff>97628</xdr:rowOff>
    </xdr:to>
    <xdr:graphicFrame macro="">
      <xdr:nvGraphicFramePr>
        <xdr:cNvPr id="4" name="Chart 3">
          <a:extLst>
            <a:ext uri="{FF2B5EF4-FFF2-40B4-BE49-F238E27FC236}">
              <a16:creationId xmlns:a16="http://schemas.microsoft.com/office/drawing/2014/main" id="{345A82D7-0DEB-0D6C-C76D-88F3F55BBB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603250</xdr:colOff>
      <xdr:row>31</xdr:row>
      <xdr:rowOff>127001</xdr:rowOff>
    </xdr:from>
    <xdr:to>
      <xdr:col>28</xdr:col>
      <xdr:colOff>582083</xdr:colOff>
      <xdr:row>58</xdr:row>
      <xdr:rowOff>66147</xdr:rowOff>
    </xdr:to>
    <xdr:graphicFrame macro="">
      <xdr:nvGraphicFramePr>
        <xdr:cNvPr id="5" name="Chart 4">
          <a:extLst>
            <a:ext uri="{FF2B5EF4-FFF2-40B4-BE49-F238E27FC236}">
              <a16:creationId xmlns:a16="http://schemas.microsoft.com/office/drawing/2014/main" id="{0DBE80E6-67AC-0C77-F94E-2EC75908B7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160338</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CB9E982A-A55A-412B-99A1-43D8F2F7D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43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31745</xdr:rowOff>
    </xdr:from>
    <xdr:to>
      <xdr:col>14</xdr:col>
      <xdr:colOff>225425</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F6ED4C98-420B-448E-AB1A-EDD3F9EA4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1150" y="31745"/>
          <a:ext cx="1882775"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160338</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9FB06A75-F362-4830-8B33-7AFFF17EA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43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31745</xdr:rowOff>
    </xdr:from>
    <xdr:to>
      <xdr:col>14</xdr:col>
      <xdr:colOff>225425</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66BFCAB6-6E26-404B-A49D-7962006E6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1150" y="31745"/>
          <a:ext cx="1882775"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160338</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28B33EF8-6DBA-455D-8E42-5B78E1C27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43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31745</xdr:rowOff>
    </xdr:from>
    <xdr:to>
      <xdr:col>14</xdr:col>
      <xdr:colOff>225425</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C4AB13BF-7EA8-4166-B6AA-D69A47DBB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1150" y="31745"/>
          <a:ext cx="1882775"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160338</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5E077801-B7DE-4217-8D0A-AF4894D97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43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31745</xdr:rowOff>
    </xdr:from>
    <xdr:to>
      <xdr:col>14</xdr:col>
      <xdr:colOff>225425</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A61C45B1-47E3-4513-8E7F-7D7F5FF58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1150" y="31745"/>
          <a:ext cx="1882775"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160338</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33EF1257-8235-4176-8935-2FC1059C9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43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31745</xdr:rowOff>
    </xdr:from>
    <xdr:to>
      <xdr:col>14</xdr:col>
      <xdr:colOff>225425</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CE04A22F-9CED-4957-AA8D-136D39984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1150" y="31745"/>
          <a:ext cx="1882775"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160338</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9CDAF70A-FBF1-4D0F-B6C9-4684B2BB6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43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31745</xdr:rowOff>
    </xdr:from>
    <xdr:to>
      <xdr:col>14</xdr:col>
      <xdr:colOff>225425</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92BFAC46-E514-418A-BC25-15A85490F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1150" y="31745"/>
          <a:ext cx="1882775"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160338</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AD6E9B21-A794-4F9A-9289-43790E6E2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43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31745</xdr:rowOff>
    </xdr:from>
    <xdr:to>
      <xdr:col>14</xdr:col>
      <xdr:colOff>225425</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41BA2025-9002-41DD-9347-887C9523A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1150" y="31745"/>
          <a:ext cx="1882775"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160338</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80EE886E-028D-4DBB-B602-6F1326EC5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43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31745</xdr:rowOff>
    </xdr:from>
    <xdr:to>
      <xdr:col>14</xdr:col>
      <xdr:colOff>225425</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D9A347BE-DCE1-40CC-A72D-3FBE61C5B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1150" y="31745"/>
          <a:ext cx="1882775"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160338</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765934C2-9218-4EE7-9FCB-E3C01EA1F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43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31745</xdr:rowOff>
    </xdr:from>
    <xdr:to>
      <xdr:col>14</xdr:col>
      <xdr:colOff>225425</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605395A9-E270-4932-9CC6-C09E64131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1150" y="31745"/>
          <a:ext cx="1882775"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160338</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C4BDC7F1-BA26-4D2E-B8AF-A87B97FE7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43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31745</xdr:rowOff>
    </xdr:from>
    <xdr:to>
      <xdr:col>14</xdr:col>
      <xdr:colOff>225425</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33E9D4D0-B56E-43DC-938F-3B8F85D48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1150" y="31745"/>
          <a:ext cx="1882775"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160338</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2F28F8DD-C8E3-4BC1-83A6-B2D62E879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43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31745</xdr:rowOff>
    </xdr:from>
    <xdr:to>
      <xdr:col>14</xdr:col>
      <xdr:colOff>225425</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1B03C806-E3DE-404E-854B-14B607B98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1150" y="31745"/>
          <a:ext cx="1882775"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160338</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653A8B8B-9A0C-4299-B8ED-27F17D85A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43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31745</xdr:rowOff>
    </xdr:from>
    <xdr:to>
      <xdr:col>14</xdr:col>
      <xdr:colOff>225425</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5C0481D6-0C95-43B4-864D-343B94FD5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1150" y="31745"/>
          <a:ext cx="1882775"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163513</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E75F9C5C-5299-4322-A7CE-C9AB65F46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7538"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31750</xdr:colOff>
      <xdr:row>0</xdr:row>
      <xdr:rowOff>31745</xdr:rowOff>
    </xdr:from>
    <xdr:to>
      <xdr:col>18</xdr:col>
      <xdr:colOff>26988</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478D574A-837F-4D6A-9B71-97F79A909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77850" y="31745"/>
          <a:ext cx="1887538"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23812</xdr:colOff>
      <xdr:row>0</xdr:row>
      <xdr:rowOff>39685</xdr:rowOff>
    </xdr:from>
    <xdr:to>
      <xdr:col>27</xdr:col>
      <xdr:colOff>615950</xdr:colOff>
      <xdr:row>0</xdr:row>
      <xdr:rowOff>426671</xdr:rowOff>
    </xdr:to>
    <xdr:pic>
      <xdr:nvPicPr>
        <xdr:cNvPr id="4" name="Imagen 1" descr="A close up of a logo&#10;&#10;Description automatically generated">
          <a:extLst>
            <a:ext uri="{FF2B5EF4-FFF2-40B4-BE49-F238E27FC236}">
              <a16:creationId xmlns:a16="http://schemas.microsoft.com/office/drawing/2014/main" id="{155BCE4F-430C-4D78-9D2A-B98FD6C3E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74112" y="39685"/>
          <a:ext cx="1887538" cy="386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163513</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B0892721-4EE7-4B15-9DD4-3A3DB8DE2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7538"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31750</xdr:colOff>
      <xdr:row>0</xdr:row>
      <xdr:rowOff>31745</xdr:rowOff>
    </xdr:from>
    <xdr:to>
      <xdr:col>18</xdr:col>
      <xdr:colOff>26988</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67B97B03-0CE3-4A3D-8DC1-4B770D3A0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77850" y="31745"/>
          <a:ext cx="1887538"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23812</xdr:colOff>
      <xdr:row>0</xdr:row>
      <xdr:rowOff>39685</xdr:rowOff>
    </xdr:from>
    <xdr:to>
      <xdr:col>27</xdr:col>
      <xdr:colOff>615950</xdr:colOff>
      <xdr:row>0</xdr:row>
      <xdr:rowOff>426671</xdr:rowOff>
    </xdr:to>
    <xdr:pic>
      <xdr:nvPicPr>
        <xdr:cNvPr id="4" name="Imagen 1" descr="A close up of a logo&#10;&#10;Description automatically generated">
          <a:extLst>
            <a:ext uri="{FF2B5EF4-FFF2-40B4-BE49-F238E27FC236}">
              <a16:creationId xmlns:a16="http://schemas.microsoft.com/office/drawing/2014/main" id="{0E16E375-CD85-4B1A-9DD9-CA9FDDD90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74112" y="39685"/>
          <a:ext cx="1887538" cy="386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163513</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A38D8E5E-EF73-4269-9639-CEF523113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7538"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31750</xdr:colOff>
      <xdr:row>0</xdr:row>
      <xdr:rowOff>31745</xdr:rowOff>
    </xdr:from>
    <xdr:to>
      <xdr:col>18</xdr:col>
      <xdr:colOff>26988</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3003FB7D-9121-44DB-87C8-192C00BFF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77850" y="31745"/>
          <a:ext cx="1887538"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23812</xdr:colOff>
      <xdr:row>0</xdr:row>
      <xdr:rowOff>39685</xdr:rowOff>
    </xdr:from>
    <xdr:to>
      <xdr:col>27</xdr:col>
      <xdr:colOff>615950</xdr:colOff>
      <xdr:row>0</xdr:row>
      <xdr:rowOff>426671</xdr:rowOff>
    </xdr:to>
    <xdr:pic>
      <xdr:nvPicPr>
        <xdr:cNvPr id="4" name="Imagen 1" descr="A close up of a logo&#10;&#10;Description automatically generated">
          <a:extLst>
            <a:ext uri="{FF2B5EF4-FFF2-40B4-BE49-F238E27FC236}">
              <a16:creationId xmlns:a16="http://schemas.microsoft.com/office/drawing/2014/main" id="{B03441C5-3495-49E2-9B0A-1758AC904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74112" y="39685"/>
          <a:ext cx="1887538" cy="386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163513</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BEFB7A09-08D1-4C29-A806-B47CE6D63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7538"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31750</xdr:colOff>
      <xdr:row>0</xdr:row>
      <xdr:rowOff>31745</xdr:rowOff>
    </xdr:from>
    <xdr:to>
      <xdr:col>18</xdr:col>
      <xdr:colOff>26988</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7F50D435-E4CB-4D8E-A927-67C597586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77850" y="31745"/>
          <a:ext cx="1887538"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23812</xdr:colOff>
      <xdr:row>0</xdr:row>
      <xdr:rowOff>39685</xdr:rowOff>
    </xdr:from>
    <xdr:to>
      <xdr:col>27</xdr:col>
      <xdr:colOff>615950</xdr:colOff>
      <xdr:row>0</xdr:row>
      <xdr:rowOff>426671</xdr:rowOff>
    </xdr:to>
    <xdr:pic>
      <xdr:nvPicPr>
        <xdr:cNvPr id="4" name="Imagen 1" descr="A close up of a logo&#10;&#10;Description automatically generated">
          <a:extLst>
            <a:ext uri="{FF2B5EF4-FFF2-40B4-BE49-F238E27FC236}">
              <a16:creationId xmlns:a16="http://schemas.microsoft.com/office/drawing/2014/main" id="{336B1BE9-B515-4755-AF6E-AA6C6D75C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74112" y="39685"/>
          <a:ext cx="1887538" cy="386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163513</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60AB8317-E87F-4B7C-A338-A810AF247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7538"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31750</xdr:colOff>
      <xdr:row>0</xdr:row>
      <xdr:rowOff>31745</xdr:rowOff>
    </xdr:from>
    <xdr:to>
      <xdr:col>18</xdr:col>
      <xdr:colOff>26988</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F8A17D8E-36B6-4440-9F4D-62DD64DB7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77850" y="31745"/>
          <a:ext cx="1887538"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23812</xdr:colOff>
      <xdr:row>0</xdr:row>
      <xdr:rowOff>39685</xdr:rowOff>
    </xdr:from>
    <xdr:to>
      <xdr:col>27</xdr:col>
      <xdr:colOff>615950</xdr:colOff>
      <xdr:row>0</xdr:row>
      <xdr:rowOff>426671</xdr:rowOff>
    </xdr:to>
    <xdr:pic>
      <xdr:nvPicPr>
        <xdr:cNvPr id="4" name="Imagen 1" descr="A close up of a logo&#10;&#10;Description automatically generated">
          <a:extLst>
            <a:ext uri="{FF2B5EF4-FFF2-40B4-BE49-F238E27FC236}">
              <a16:creationId xmlns:a16="http://schemas.microsoft.com/office/drawing/2014/main" id="{E5ED5749-07FE-4F28-9C76-F0E74F8CA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74112" y="39685"/>
          <a:ext cx="1887538" cy="386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163513</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3612FED8-ADD6-4650-AB57-1D446D16C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50799"/>
          <a:ext cx="1897063" cy="386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31750</xdr:colOff>
      <xdr:row>0</xdr:row>
      <xdr:rowOff>31745</xdr:rowOff>
    </xdr:from>
    <xdr:to>
      <xdr:col>18</xdr:col>
      <xdr:colOff>26988</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BD4912BB-D704-4243-BFFA-FA5E880BA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00" y="28570"/>
          <a:ext cx="1906588" cy="393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23812</xdr:colOff>
      <xdr:row>0</xdr:row>
      <xdr:rowOff>39685</xdr:rowOff>
    </xdr:from>
    <xdr:to>
      <xdr:col>27</xdr:col>
      <xdr:colOff>615950</xdr:colOff>
      <xdr:row>0</xdr:row>
      <xdr:rowOff>426671</xdr:rowOff>
    </xdr:to>
    <xdr:pic>
      <xdr:nvPicPr>
        <xdr:cNvPr id="4" name="Imagen 1" descr="A close up of a logo&#10;&#10;Description automatically generated">
          <a:extLst>
            <a:ext uri="{FF2B5EF4-FFF2-40B4-BE49-F238E27FC236}">
              <a16:creationId xmlns:a16="http://schemas.microsoft.com/office/drawing/2014/main" id="{FFA776E1-AE1B-4CD8-A9C1-847D2C91C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82062" y="39685"/>
          <a:ext cx="18970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163513</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973BD146-3886-4D2A-9703-01E490A43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325" y="47624"/>
          <a:ext cx="1893888"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31750</xdr:colOff>
      <xdr:row>0</xdr:row>
      <xdr:rowOff>31745</xdr:rowOff>
    </xdr:from>
    <xdr:to>
      <xdr:col>18</xdr:col>
      <xdr:colOff>26988</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6F5537DD-BE77-4FC5-87DC-CBAF38552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41350" y="31745"/>
          <a:ext cx="1900238"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23812</xdr:colOff>
      <xdr:row>0</xdr:row>
      <xdr:rowOff>39685</xdr:rowOff>
    </xdr:from>
    <xdr:to>
      <xdr:col>27</xdr:col>
      <xdr:colOff>615950</xdr:colOff>
      <xdr:row>0</xdr:row>
      <xdr:rowOff>426671</xdr:rowOff>
    </xdr:to>
    <xdr:pic>
      <xdr:nvPicPr>
        <xdr:cNvPr id="4" name="Imagen 1" descr="A close up of a logo&#10;&#10;Description automatically generated">
          <a:extLst>
            <a:ext uri="{FF2B5EF4-FFF2-40B4-BE49-F238E27FC236}">
              <a16:creationId xmlns:a16="http://schemas.microsoft.com/office/drawing/2014/main" id="{A4D548B4-9EFE-4536-8E4D-E8612F060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82062" y="39685"/>
          <a:ext cx="1893888" cy="386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163513</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060AE8D5-145E-47DC-A888-A21F31411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50799"/>
          <a:ext cx="1900238" cy="386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31750</xdr:colOff>
      <xdr:row>0</xdr:row>
      <xdr:rowOff>31745</xdr:rowOff>
    </xdr:from>
    <xdr:to>
      <xdr:col>18</xdr:col>
      <xdr:colOff>26988</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FB311046-901B-494A-A432-784CAD995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00" y="28570"/>
          <a:ext cx="1903413" cy="393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23812</xdr:colOff>
      <xdr:row>0</xdr:row>
      <xdr:rowOff>39685</xdr:rowOff>
    </xdr:from>
    <xdr:to>
      <xdr:col>27</xdr:col>
      <xdr:colOff>615950</xdr:colOff>
      <xdr:row>0</xdr:row>
      <xdr:rowOff>426671</xdr:rowOff>
    </xdr:to>
    <xdr:pic>
      <xdr:nvPicPr>
        <xdr:cNvPr id="4" name="Imagen 1" descr="A close up of a logo&#10;&#10;Description automatically generated">
          <a:extLst>
            <a:ext uri="{FF2B5EF4-FFF2-40B4-BE49-F238E27FC236}">
              <a16:creationId xmlns:a16="http://schemas.microsoft.com/office/drawing/2014/main" id="{058F9632-78BF-4EBA-8328-22B4BA90B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82062" y="39685"/>
          <a:ext cx="1893888" cy="386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166688</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5D7C6471-6A75-47B7-9F55-36A534A3E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325" y="47624"/>
          <a:ext cx="18970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31750</xdr:colOff>
      <xdr:row>0</xdr:row>
      <xdr:rowOff>31745</xdr:rowOff>
    </xdr:from>
    <xdr:to>
      <xdr:col>18</xdr:col>
      <xdr:colOff>23813</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723663D9-6890-4394-B3D8-A100D468A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41350" y="31745"/>
          <a:ext cx="18970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23812</xdr:colOff>
      <xdr:row>0</xdr:row>
      <xdr:rowOff>39685</xdr:rowOff>
    </xdr:from>
    <xdr:to>
      <xdr:col>27</xdr:col>
      <xdr:colOff>619125</xdr:colOff>
      <xdr:row>0</xdr:row>
      <xdr:rowOff>429846</xdr:rowOff>
    </xdr:to>
    <xdr:pic>
      <xdr:nvPicPr>
        <xdr:cNvPr id="4" name="Imagen 1" descr="A close up of a logo&#10;&#10;Description automatically generated">
          <a:extLst>
            <a:ext uri="{FF2B5EF4-FFF2-40B4-BE49-F238E27FC236}">
              <a16:creationId xmlns:a16="http://schemas.microsoft.com/office/drawing/2014/main" id="{8F6F9E60-9610-4512-A243-39E443772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82062" y="39685"/>
          <a:ext cx="18970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160338</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47FBBB11-40CF-499E-AE1D-B5F601642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43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31745</xdr:rowOff>
    </xdr:from>
    <xdr:to>
      <xdr:col>14</xdr:col>
      <xdr:colOff>225425</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43C538A9-198F-49A2-B8CB-A9ED52BEA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1150" y="31745"/>
          <a:ext cx="1882775"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160338</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78ED429A-0872-4557-B50A-7AEDB1A0D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43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31745</xdr:rowOff>
    </xdr:from>
    <xdr:to>
      <xdr:col>14</xdr:col>
      <xdr:colOff>225425</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9B274791-5250-4DEC-B5B8-073DCE97A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1150" y="31745"/>
          <a:ext cx="1882775"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160338</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21D7EC95-4A60-46A4-A508-BBE3F341B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43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31745</xdr:rowOff>
    </xdr:from>
    <xdr:to>
      <xdr:col>14</xdr:col>
      <xdr:colOff>225425</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B5143082-AD99-45E1-B0BE-119A84AC3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1150" y="31745"/>
          <a:ext cx="1882775"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160338</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0D405C69-70D6-45D8-A0F8-66AEBA3D3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43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31745</xdr:rowOff>
    </xdr:from>
    <xdr:to>
      <xdr:col>14</xdr:col>
      <xdr:colOff>225425</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F1CBC537-6D18-4AD2-90CD-CE57866E1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1150" y="31745"/>
          <a:ext cx="1882775"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160338</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8C36DCD6-9B06-4012-8765-4DAF6DEF3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43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31745</xdr:rowOff>
    </xdr:from>
    <xdr:to>
      <xdr:col>14</xdr:col>
      <xdr:colOff>225425</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052D15F9-62DC-4E53-8195-5EF7ECC6E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1150" y="31745"/>
          <a:ext cx="1882775"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160338</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01C4A7EF-B1EE-43C6-8EA9-8273BB090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43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31745</xdr:rowOff>
    </xdr:from>
    <xdr:to>
      <xdr:col>14</xdr:col>
      <xdr:colOff>225425</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DD7CAACA-FECD-4637-B0A6-24BEA7680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1150" y="31745"/>
          <a:ext cx="1882775"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47625</xdr:colOff>
      <xdr:row>0</xdr:row>
      <xdr:rowOff>47624</xdr:rowOff>
    </xdr:from>
    <xdr:to>
      <xdr:col>3</xdr:col>
      <xdr:colOff>160338</xdr:colOff>
      <xdr:row>0</xdr:row>
      <xdr:rowOff>437785</xdr:rowOff>
    </xdr:to>
    <xdr:pic>
      <xdr:nvPicPr>
        <xdr:cNvPr id="2" name="Imagen 1" descr="A close up of a logo&#10;&#10;Description automatically generated">
          <a:extLst>
            <a:ext uri="{FF2B5EF4-FFF2-40B4-BE49-F238E27FC236}">
              <a16:creationId xmlns:a16="http://schemas.microsoft.com/office/drawing/2014/main" id="{E6A677C0-9B1A-47D1-BE92-DF40B1614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975" y="47624"/>
          <a:ext cx="1884363"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31745</xdr:rowOff>
    </xdr:from>
    <xdr:to>
      <xdr:col>14</xdr:col>
      <xdr:colOff>225425</xdr:colOff>
      <xdr:row>0</xdr:row>
      <xdr:rowOff>421906</xdr:rowOff>
    </xdr:to>
    <xdr:pic>
      <xdr:nvPicPr>
        <xdr:cNvPr id="3" name="Imagen 1" descr="A close up of a logo&#10;&#10;Description automatically generated">
          <a:extLst>
            <a:ext uri="{FF2B5EF4-FFF2-40B4-BE49-F238E27FC236}">
              <a16:creationId xmlns:a16="http://schemas.microsoft.com/office/drawing/2014/main" id="{E22F6266-458E-458B-9782-573418A62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1150" y="31745"/>
          <a:ext cx="1882775" cy="39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50045-DB34-4B76-9515-7387E3B76CC8}">
  <sheetPr codeName="Sheet1"/>
  <dimension ref="B5:Z60"/>
  <sheetViews>
    <sheetView tabSelected="1" zoomScale="70" zoomScaleNormal="70" workbookViewId="0">
      <selection activeCell="E14" sqref="E14"/>
    </sheetView>
  </sheetViews>
  <sheetFormatPr defaultRowHeight="14.5" x14ac:dyDescent="0.35"/>
  <cols>
    <col min="2" max="2" width="8.7265625" style="95"/>
    <col min="21" max="21" width="11.453125" bestFit="1" customWidth="1"/>
  </cols>
  <sheetData>
    <row r="5" spans="2:8" ht="21" x14ac:dyDescent="0.35">
      <c r="B5" s="36" t="s">
        <v>67</v>
      </c>
    </row>
    <row r="6" spans="2:8" x14ac:dyDescent="0.35">
      <c r="B6" s="96"/>
    </row>
    <row r="7" spans="2:8" ht="15.5" x14ac:dyDescent="0.35">
      <c r="B7" s="99" t="s">
        <v>124</v>
      </c>
    </row>
    <row r="9" spans="2:8" x14ac:dyDescent="0.35">
      <c r="C9" s="97" t="s">
        <v>138</v>
      </c>
      <c r="D9" s="97" t="s">
        <v>128</v>
      </c>
      <c r="E9" s="97" t="s">
        <v>134</v>
      </c>
      <c r="F9" s="97" t="s">
        <v>137</v>
      </c>
      <c r="G9" s="137" t="s">
        <v>81</v>
      </c>
    </row>
    <row r="10" spans="2:8" x14ac:dyDescent="0.35">
      <c r="C10" s="95" t="str">
        <f xml:space="preserve"> IF( LEFT(C9,4)*12 + RIGHT(C9,2) &lt; 24981, "AA", "N" )</f>
        <v>N</v>
      </c>
      <c r="D10" s="95" t="str">
        <f t="shared" ref="D10:F10" si="0" xml:space="preserve"> IF( LEFT(D9,4)*12 + RIGHT(D9,2) &lt; 24981, "AA", "N" )</f>
        <v>N</v>
      </c>
      <c r="E10" s="95" t="str">
        <f t="shared" si="0"/>
        <v>N</v>
      </c>
      <c r="F10" s="95" t="str">
        <f t="shared" si="0"/>
        <v>N</v>
      </c>
    </row>
    <row r="11" spans="2:8" x14ac:dyDescent="0.35">
      <c r="B11" s="95">
        <v>1</v>
      </c>
      <c r="C11" s="98" cm="1">
        <f t="array" aca="1" ref="C11" ca="1" xml:space="preserve"> IF( ISERROR(INDIRECT(  "'" &amp; C$9 &amp; "'" &amp;  "!"   &amp;   "AA" &amp;  $B11 + 7  ) ), "n/a", INDIRECT(  "'" &amp; C$9 &amp; "'" &amp;  "!"   &amp;   C$10 &amp;  $B11 + 7  ) )</f>
        <v>4.979865641974679E-2</v>
      </c>
      <c r="D11" s="98" cm="1">
        <f t="array" aca="1" ref="D11" ca="1" xml:space="preserve"> IF( ISERROR(INDIRECT(  "'" &amp; D$9 &amp; "'" &amp;  "!"   &amp;   "AA" &amp;  $B11 + 7  ) ), "n/a", INDIRECT(  "'" &amp; D$9 &amp; "'" &amp;  "!"   &amp;   D$10 &amp;  $B11 + 7  ) )</f>
        <v>5.2217533790836476E-2</v>
      </c>
      <c r="E11" s="98" cm="1">
        <f t="array" aca="1" ref="E11" ca="1" xml:space="preserve"> IF( ISERROR(INDIRECT(  "'" &amp; E$9 &amp; "'" &amp;  "!"   &amp;   "AA" &amp;  $B11 + 7  ) ), "n/a", INDIRECT(  "'" &amp; E$9 &amp; "'" &amp;  "!"   &amp;   E$10 &amp;  $B11 + 7  ) )</f>
        <v>5.3438668993317326E-2</v>
      </c>
      <c r="F11" s="98" cm="1">
        <f t="array" aca="1" ref="F11" ca="1" xml:space="preserve"> IF( ISERROR(INDIRECT(  "'" &amp; F$9 &amp; "'" &amp;  "!"   &amp;   "AA" &amp;  $B11 + 7  ) ), "n/a", INDIRECT(  "'" &amp; F$9 &amp; "'" &amp;  "!"   &amp;   F$10 &amp;  $B11 + 7  ) )</f>
        <v>5.3154266190127655E-2</v>
      </c>
      <c r="G11" s="118">
        <f ca="1">F11-E11</f>
        <v>-2.8440280318967059E-4</v>
      </c>
      <c r="H11" s="118"/>
    </row>
    <row r="12" spans="2:8" x14ac:dyDescent="0.35">
      <c r="B12" s="95">
        <v>2</v>
      </c>
      <c r="C12" s="98" cm="1">
        <f t="array" aca="1" ref="C12" ca="1" xml:space="preserve"> IF( ISERROR(INDIRECT(  "'" &amp; C$9 &amp; "'" &amp;  "!"   &amp;   "AA" &amp;  $B12 + 7  ) ), "n/a", INDIRECT(  "'" &amp; C$9 &amp; "'" &amp;  "!"   &amp;   C$10 &amp;  $B12 + 7  ) )</f>
        <v>4.9427864546860212E-2</v>
      </c>
      <c r="D12" s="98" cm="1">
        <f t="array" aca="1" ref="D12" ca="1" xml:space="preserve"> IF( ISERROR(INDIRECT(  "'" &amp; D$9 &amp; "'" &amp;  "!"   &amp;   "AA" &amp;  $B12 + 7  ) ), "n/a", INDIRECT(  "'" &amp; D$9 &amp; "'" &amp;  "!"   &amp;   D$10 &amp;  $B12 + 7  ) )</f>
        <v>5.3764240137681218E-2</v>
      </c>
      <c r="E12" s="98" cm="1">
        <f t="array" aca="1" ref="E12" ca="1" xml:space="preserve"> IF( ISERROR(INDIRECT(  "'" &amp; E$9 &amp; "'" &amp;  "!"   &amp;   "AA" &amp;  $B12 + 7  ) ), "n/a", INDIRECT(  "'" &amp; E$9 &amp; "'" &amp;  "!"   &amp;   E$10 &amp;  $B12 + 7  ) )</f>
        <v>5.4958995366711338E-2</v>
      </c>
      <c r="F12" s="98" cm="1">
        <f t="array" aca="1" ref="F12" ca="1" xml:space="preserve"> IF( ISERROR(INDIRECT(  "'" &amp; F$9 &amp; "'" &amp;  "!"   &amp;   "AA" &amp;  $B12 + 7  ) ), "n/a", INDIRECT(  "'" &amp; F$9 &amp; "'" &amp;  "!"   &amp;   F$10 &amp;  $B12 + 7  ) )</f>
        <v>5.4654255204292124E-2</v>
      </c>
      <c r="G12" s="118">
        <f t="shared" ref="G12:G60" ca="1" si="1">F12-E12</f>
        <v>-3.0474016241921476E-4</v>
      </c>
      <c r="H12" s="118"/>
    </row>
    <row r="13" spans="2:8" x14ac:dyDescent="0.35">
      <c r="B13" s="95">
        <v>3</v>
      </c>
      <c r="C13" s="98" cm="1">
        <f t="array" aca="1" ref="C13" ca="1" xml:space="preserve"> IF( ISERROR(INDIRECT(  "'" &amp; C$9 &amp; "'" &amp;  "!"   &amp;   "AA" &amp;  $B13 + 7  ) ), "n/a", INDIRECT(  "'" &amp; C$9 &amp; "'" &amp;  "!"   &amp;   C$10 &amp;  $B13 + 7  ) )</f>
        <v>5.012405639221873E-2</v>
      </c>
      <c r="D13" s="98" cm="1">
        <f t="array" aca="1" ref="D13" ca="1" xml:space="preserve"> IF( ISERROR(INDIRECT(  "'" &amp; D$9 &amp; "'" &amp;  "!"   &amp;   "AA" &amp;  $B13 + 7  ) ), "n/a", INDIRECT(  "'" &amp; D$9 &amp; "'" &amp;  "!"   &amp;   D$10 &amp;  $B13 + 7  ) )</f>
        <v>5.49665078121504E-2</v>
      </c>
      <c r="E13" s="98" cm="1">
        <f t="array" aca="1" ref="E13" ca="1" xml:space="preserve"> IF( ISERROR(INDIRECT(  "'" &amp; E$9 &amp; "'" &amp;  "!"   &amp;   "AA" &amp;  $B13 + 7  ) ), "n/a", INDIRECT(  "'" &amp; E$9 &amp; "'" &amp;  "!"   &amp;   E$10 &amp;  $B13 + 7  ) )</f>
        <v>5.5897110799977945E-2</v>
      </c>
      <c r="F13" s="98" cm="1">
        <f t="array" aca="1" ref="F13" ca="1" xml:space="preserve"> IF( ISERROR(INDIRECT(  "'" &amp; F$9 &amp; "'" &amp;  "!"   &amp;   "AA" &amp;  $B13 + 7  ) ), "n/a", INDIRECT(  "'" &amp; F$9 &amp; "'" &amp;  "!"   &amp;   F$10 &amp;  $B13 + 7  ) )</f>
        <v>5.5645398072631913E-2</v>
      </c>
      <c r="G13" s="118">
        <f t="shared" ca="1" si="1"/>
        <v>-2.5171272734603178E-4</v>
      </c>
      <c r="H13" s="118"/>
    </row>
    <row r="14" spans="2:8" x14ac:dyDescent="0.35">
      <c r="B14" s="95">
        <v>4</v>
      </c>
      <c r="C14" s="98" cm="1">
        <f t="array" aca="1" ref="C14" ca="1" xml:space="preserve"> IF( ISERROR(INDIRECT(  "'" &amp; C$9 &amp; "'" &amp;  "!"   &amp;   "AA" &amp;  $B14 + 7  ) ), "n/a", INDIRECT(  "'" &amp; C$9 &amp; "'" &amp;  "!"   &amp;   C$10 &amp;  $B14 + 7  ) )</f>
        <v>5.0877995366881867E-2</v>
      </c>
      <c r="D14" s="98" cm="1">
        <f t="array" aca="1" ref="D14" ca="1" xml:space="preserve"> IF( ISERROR(INDIRECT(  "'" &amp; D$9 &amp; "'" &amp;  "!"   &amp;   "AA" &amp;  $B14 + 7  ) ), "n/a", INDIRECT(  "'" &amp; D$9 &amp; "'" &amp;  "!"   &amp;   D$10 &amp;  $B14 + 7  ) )</f>
        <v>5.5993104776541847E-2</v>
      </c>
      <c r="E14" s="98" cm="1">
        <f t="array" aca="1" ref="E14" ca="1" xml:space="preserve"> IF( ISERROR(INDIRECT(  "'" &amp; E$9 &amp; "'" &amp;  "!"   &amp;   "AA" &amp;  $B14 + 7  ) ), "n/a", INDIRECT(  "'" &amp; E$9 &amp; "'" &amp;  "!"   &amp;   E$10 &amp;  $B14 + 7  ) )</f>
        <v>5.6543144013042834E-2</v>
      </c>
      <c r="F14" s="98" cm="1">
        <f t="array" aca="1" ref="F14" ca="1" xml:space="preserve"> IF( ISERROR(INDIRECT(  "'" &amp; F$9 &amp; "'" &amp;  "!"   &amp;   "AA" &amp;  $B14 + 7  ) ), "n/a", INDIRECT(  "'" &amp; F$9 &amp; "'" &amp;  "!"   &amp;   F$10 &amp;  $B14 + 7  ) )</f>
        <v>5.6507484205488678E-2</v>
      </c>
      <c r="G14" s="118">
        <f t="shared" ca="1" si="1"/>
        <v>-3.5659807554155876E-5</v>
      </c>
      <c r="H14" s="118"/>
    </row>
    <row r="15" spans="2:8" x14ac:dyDescent="0.35">
      <c r="B15" s="95">
        <v>5</v>
      </c>
      <c r="C15" s="98" cm="1">
        <f t="array" aca="1" ref="C15" ca="1" xml:space="preserve"> IF( ISERROR(INDIRECT(  "'" &amp; C$9 &amp; "'" &amp;  "!"   &amp;   "AA" &amp;  $B15 + 7  ) ), "n/a", INDIRECT(  "'" &amp; C$9 &amp; "'" &amp;  "!"   &amp;   C$10 &amp;  $B15 + 7  ) )</f>
        <v>5.1518240772737922E-2</v>
      </c>
      <c r="D15" s="98" cm="1">
        <f t="array" aca="1" ref="D15" ca="1" xml:space="preserve"> IF( ISERROR(INDIRECT(  "'" &amp; D$9 &amp; "'" &amp;  "!"   &amp;   "AA" &amp;  $B15 + 7  ) ), "n/a", INDIRECT(  "'" &amp; D$9 &amp; "'" &amp;  "!"   &amp;   D$10 &amp;  $B15 + 7  ) )</f>
        <v>5.6841708967156679E-2</v>
      </c>
      <c r="E15" s="98" cm="1">
        <f t="array" aca="1" ref="E15" ca="1" xml:space="preserve"> IF( ISERROR(INDIRECT(  "'" &amp; E$9 &amp; "'" &amp;  "!"   &amp;   "AA" &amp;  $B15 + 7  ) ), "n/a", INDIRECT(  "'" &amp; E$9 &amp; "'" &amp;  "!"   &amp;   E$10 &amp;  $B15 + 7  ) )</f>
        <v>5.7167381436484144E-2</v>
      </c>
      <c r="F15" s="98" cm="1">
        <f t="array" aca="1" ref="F15" ca="1" xml:space="preserve"> IF( ISERROR(INDIRECT(  "'" &amp; F$9 &amp; "'" &amp;  "!"   &amp;   "AA" &amp;  $B15 + 7  ) ), "n/a", INDIRECT(  "'" &amp; F$9 &amp; "'" &amp;  "!"   &amp;   F$10 &amp;  $B15 + 7  ) )</f>
        <v>5.7303251433532543E-2</v>
      </c>
      <c r="G15" s="118">
        <f t="shared" ca="1" si="1"/>
        <v>1.3586999704839897E-4</v>
      </c>
      <c r="H15" s="118"/>
    </row>
    <row r="16" spans="2:8" x14ac:dyDescent="0.35">
      <c r="B16" s="95">
        <v>6</v>
      </c>
      <c r="C16" s="98" cm="1">
        <f t="array" aca="1" ref="C16" ca="1" xml:space="preserve"> IF( ISERROR(INDIRECT(  "'" &amp; C$9 &amp; "'" &amp;  "!"   &amp;   "AA" &amp;  $B16 + 7  ) ), "n/a", INDIRECT(  "'" &amp; C$9 &amp; "'" &amp;  "!"   &amp;   C$10 &amp;  $B16 + 7  ) )</f>
        <v>5.2014334333649437E-2</v>
      </c>
      <c r="D16" s="98" cm="1">
        <f t="array" aca="1" ref="D16" ca="1" xml:space="preserve"> IF( ISERROR(INDIRECT(  "'" &amp; D$9 &amp; "'" &amp;  "!"   &amp;   "AA" &amp;  $B16 + 7  ) ), "n/a", INDIRECT(  "'" &amp; D$9 &amp; "'" &amp;  "!"   &amp;   D$10 &amp;  $B16 + 7  ) )</f>
        <v>5.7529488584054267E-2</v>
      </c>
      <c r="E16" s="98" cm="1">
        <f t="array" aca="1" ref="E16" ca="1" xml:space="preserve"> IF( ISERROR(INDIRECT(  "'" &amp; E$9 &amp; "'" &amp;  "!"   &amp;   "AA" &amp;  $B16 + 7  ) ), "n/a", INDIRECT(  "'" &amp; E$9 &amp; "'" &amp;  "!"   &amp;   E$10 &amp;  $B16 + 7  ) )</f>
        <v>5.773840627572091E-2</v>
      </c>
      <c r="F16" s="98" cm="1">
        <f t="array" aca="1" ref="F16" ca="1" xml:space="preserve"> IF( ISERROR(INDIRECT(  "'" &amp; F$9 &amp; "'" &amp;  "!"   &amp;   "AA" &amp;  $B16 + 7  ) ), "n/a", INDIRECT(  "'" &amp; F$9 &amp; "'" &amp;  "!"   &amp;   F$10 &amp;  $B16 + 7  ) )</f>
        <v>5.7975331608902669E-2</v>
      </c>
      <c r="G16" s="118">
        <f t="shared" ca="1" si="1"/>
        <v>2.369253331817589E-4</v>
      </c>
      <c r="H16" s="118"/>
    </row>
    <row r="17" spans="2:8" x14ac:dyDescent="0.35">
      <c r="B17" s="95">
        <v>7</v>
      </c>
      <c r="C17" s="98" cm="1">
        <f t="array" aca="1" ref="C17" ca="1" xml:space="preserve"> IF( ISERROR(INDIRECT(  "'" &amp; C$9 &amp; "'" &amp;  "!"   &amp;   "AA" &amp;  $B17 + 7  ) ), "n/a", INDIRECT(  "'" &amp; C$9 &amp; "'" &amp;  "!"   &amp;   C$10 &amp;  $B17 + 7  ) )</f>
        <v>5.2437340510594677E-2</v>
      </c>
      <c r="D17" s="98" cm="1">
        <f t="array" aca="1" ref="D17" ca="1" xml:space="preserve"> IF( ISERROR(INDIRECT(  "'" &amp; D$9 &amp; "'" &amp;  "!"   &amp;   "AA" &amp;  $B17 + 7  ) ), "n/a", INDIRECT(  "'" &amp; D$9 &amp; "'" &amp;  "!"   &amp;   D$10 &amp;  $B17 + 7  ) )</f>
        <v>5.814473335132897E-2</v>
      </c>
      <c r="E17" s="98" cm="1">
        <f t="array" aca="1" ref="E17" ca="1" xml:space="preserve"> IF( ISERROR(INDIRECT(  "'" &amp; E$9 &amp; "'" &amp;  "!"   &amp;   "AA" &amp;  $B17 + 7  ) ), "n/a", INDIRECT(  "'" &amp; E$9 &amp; "'" &amp;  "!"   &amp;   E$10 &amp;  $B17 + 7  ) )</f>
        <v>5.8257416493025849E-2</v>
      </c>
      <c r="F17" s="98" cm="1">
        <f t="array" aca="1" ref="F17" ca="1" xml:space="preserve"> IF( ISERROR(INDIRECT(  "'" &amp; F$9 &amp; "'" &amp;  "!"   &amp;   "AA" &amp;  $B17 + 7  ) ), "n/a", INDIRECT(  "'" &amp; F$9 &amp; "'" &amp;  "!"   &amp;   F$10 &amp;  $B17 + 7  ) )</f>
        <v>5.8532822823277986E-2</v>
      </c>
      <c r="G17" s="118">
        <f t="shared" ca="1" si="1"/>
        <v>2.7540633025213701E-4</v>
      </c>
      <c r="H17" s="118"/>
    </row>
    <row r="18" spans="2:8" x14ac:dyDescent="0.35">
      <c r="B18" s="95">
        <v>8</v>
      </c>
      <c r="C18" s="98" cm="1">
        <f t="array" aca="1" ref="C18" ca="1" xml:space="preserve"> IF( ISERROR(INDIRECT(  "'" &amp; C$9 &amp; "'" &amp;  "!"   &amp;   "AA" &amp;  $B18 + 7  ) ), "n/a", INDIRECT(  "'" &amp; C$9 &amp; "'" &amp;  "!"   &amp;   C$10 &amp;  $B18 + 7  ) )</f>
        <v>5.2835746722394106E-2</v>
      </c>
      <c r="D18" s="98" cm="1">
        <f t="array" aca="1" ref="D18" ca="1" xml:space="preserve"> IF( ISERROR(INDIRECT(  "'" &amp; D$9 &amp; "'" &amp;  "!"   &amp;   "AA" &amp;  $B18 + 7  ) ), "n/a", INDIRECT(  "'" &amp; D$9 &amp; "'" &amp;  "!"   &amp;   D$10 &amp;  $B18 + 7  ) )</f>
        <v>5.8665016093240929E-2</v>
      </c>
      <c r="E18" s="98" cm="1">
        <f t="array" aca="1" ref="E18" ca="1" xml:space="preserve"> IF( ISERROR(INDIRECT(  "'" &amp; E$9 &amp; "'" &amp;  "!"   &amp;   "AA" &amp;  $B18 + 7  ) ), "n/a", INDIRECT(  "'" &amp; E$9 &amp; "'" &amp;  "!"   &amp;   E$10 &amp;  $B18 + 7  ) )</f>
        <v>5.8677209817947329E-2</v>
      </c>
      <c r="F18" s="98" cm="1">
        <f t="array" aca="1" ref="F18" ca="1" xml:space="preserve"> IF( ISERROR(INDIRECT(  "'" &amp; F$9 &amp; "'" &amp;  "!"   &amp;   "AA" &amp;  $B18 + 7  ) ), "n/a", INDIRECT(  "'" &amp; F$9 &amp; "'" &amp;  "!"   &amp;   F$10 &amp;  $B18 + 7  ) )</f>
        <v>5.8990860463941086E-2</v>
      </c>
      <c r="G18" s="118">
        <f t="shared" ca="1" si="1"/>
        <v>3.1365064599375714E-4</v>
      </c>
      <c r="H18" s="118"/>
    </row>
    <row r="19" spans="2:8" x14ac:dyDescent="0.35">
      <c r="B19" s="95">
        <v>9</v>
      </c>
      <c r="C19" s="98" cm="1">
        <f t="array" aca="1" ref="C19" ca="1" xml:space="preserve"> IF( ISERROR(INDIRECT(  "'" &amp; C$9 &amp; "'" &amp;  "!"   &amp;   "AA" &amp;  $B19 + 7  ) ), "n/a", INDIRECT(  "'" &amp; C$9 &amp; "'" &amp;  "!"   &amp;   C$10 &amp;  $B19 + 7  ) )</f>
        <v>5.3211652814592725E-2</v>
      </c>
      <c r="D19" s="98" cm="1">
        <f t="array" aca="1" ref="D19" ca="1" xml:space="preserve"> IF( ISERROR(INDIRECT(  "'" &amp; D$9 &amp; "'" &amp;  "!"   &amp;   "AA" &amp;  $B19 + 7  ) ), "n/a", INDIRECT(  "'" &amp; D$9 &amp; "'" &amp;  "!"   &amp;   D$10 &amp;  $B19 + 7  ) )</f>
        <v>5.9105337450476858E-2</v>
      </c>
      <c r="E19" s="98" cm="1">
        <f t="array" aca="1" ref="E19" ca="1" xml:space="preserve"> IF( ISERROR(INDIRECT(  "'" &amp; E$9 &amp; "'" &amp;  "!"   &amp;   "AA" &amp;  $B19 + 7  ) ), "n/a", INDIRECT(  "'" &amp; E$9 &amp; "'" &amp;  "!"   &amp;   E$10 &amp;  $B19 + 7  ) )</f>
        <v>5.901542360011236E-2</v>
      </c>
      <c r="F19" s="98" cm="1">
        <f t="array" aca="1" ref="F19" ca="1" xml:space="preserve"> IF( ISERROR(INDIRECT(  "'" &amp; F$9 &amp; "'" &amp;  "!"   &amp;   "AA" &amp;  $B19 + 7  ) ), "n/a", INDIRECT(  "'" &amp; F$9 &amp; "'" &amp;  "!"   &amp;   F$10 &amp;  $B19 + 7  ) )</f>
        <v>5.9375785240164625E-2</v>
      </c>
      <c r="G19" s="118">
        <f t="shared" ca="1" si="1"/>
        <v>3.6036164005226468E-4</v>
      </c>
      <c r="H19" s="118"/>
    </row>
    <row r="20" spans="2:8" x14ac:dyDescent="0.35">
      <c r="B20" s="95">
        <v>10</v>
      </c>
      <c r="C20" s="98" cm="1">
        <f t="array" aca="1" ref="C20" ca="1" xml:space="preserve"> IF( ISERROR(INDIRECT(  "'" &amp; C$9 &amp; "'" &amp;  "!"   &amp;   "AA" &amp;  $B20 + 7  ) ), "n/a", INDIRECT(  "'" &amp; C$9 &amp; "'" &amp;  "!"   &amp;   C$10 &amp;  $B20 + 7  ) )</f>
        <v>5.3560618085494838E-2</v>
      </c>
      <c r="D20" s="98" cm="1">
        <f t="array" aca="1" ref="D20" ca="1" xml:space="preserve"> IF( ISERROR(INDIRECT(  "'" &amp; D$9 &amp; "'" &amp;  "!"   &amp;   "AA" &amp;  $B20 + 7  ) ), "n/a", INDIRECT(  "'" &amp; D$9 &amp; "'" &amp;  "!"   &amp;   D$10 &amp;  $B20 + 7  ) )</f>
        <v>5.9479366243943232E-2</v>
      </c>
      <c r="E20" s="98" cm="1">
        <f t="array" aca="1" ref="E20" ca="1" xml:space="preserve"> IF( ISERROR(INDIRECT(  "'" &amp; E$9 &amp; "'" &amp;  "!"   &amp;   "AA" &amp;  $B20 + 7  ) ), "n/a", INDIRECT(  "'" &amp; E$9 &amp; "'" &amp;  "!"   &amp;   E$10 &amp;  $B20 + 7  ) )</f>
        <v>5.9294577838533868E-2</v>
      </c>
      <c r="F20" s="98" cm="1">
        <f t="array" aca="1" ref="F20" ca="1" xml:space="preserve"> IF( ISERROR(INDIRECT(  "'" &amp; F$9 &amp; "'" &amp;  "!"   &amp;   "AA" &amp;  $B20 + 7  ) ), "n/a", INDIRECT(  "'" &amp; F$9 &amp; "'" &amp;  "!"   &amp;   F$10 &amp;  $B20 + 7  ) )</f>
        <v>5.9708479435778061E-2</v>
      </c>
      <c r="G20" s="118">
        <f t="shared" ca="1" si="1"/>
        <v>4.1390159724419284E-4</v>
      </c>
      <c r="H20" s="118"/>
    </row>
    <row r="21" spans="2:8" x14ac:dyDescent="0.35">
      <c r="B21" s="95">
        <v>11</v>
      </c>
      <c r="C21" s="98" cm="1">
        <f t="array" aca="1" ref="C21" ca="1" xml:space="preserve"> IF( ISERROR(INDIRECT(  "'" &amp; C$9 &amp; "'" &amp;  "!"   &amp;   "AA" &amp;  $B21 + 7  ) ), "n/a", INDIRECT(  "'" &amp; C$9 &amp; "'" &amp;  "!"   &amp;   C$10 &amp;  $B21 + 7  ) )</f>
        <v>5.3825346914184058E-2</v>
      </c>
      <c r="D21" s="98" cm="1">
        <f t="array" aca="1" ref="D21" ca="1" xml:space="preserve"> IF( ISERROR(INDIRECT(  "'" &amp; D$9 &amp; "'" &amp;  "!"   &amp;   "AA" &amp;  $B21 + 7  ) ), "n/a", INDIRECT(  "'" &amp; D$9 &amp; "'" &amp;  "!"   &amp;   D$10 &amp;  $B21 + 7  ) )</f>
        <v>5.9654636531376593E-2</v>
      </c>
      <c r="E21" s="98" cm="1">
        <f t="array" aca="1" ref="E21" ca="1" xml:space="preserve"> IF( ISERROR(INDIRECT(  "'" &amp; E$9 &amp; "'" &amp;  "!"   &amp;   "AA" &amp;  $B21 + 7  ) ), "n/a", INDIRECT(  "'" &amp; E$9 &amp; "'" &amp;  "!"   &amp;   E$10 &amp;  $B21 + 7  ) )</f>
        <v>5.9404640310078971E-2</v>
      </c>
      <c r="F21" s="98" cm="1">
        <f t="array" aca="1" ref="F21" ca="1" xml:space="preserve"> IF( ISERROR(INDIRECT(  "'" &amp; F$9 &amp; "'" &amp;  "!"   &amp;   "AA" &amp;  $B21 + 7  ) ), "n/a", INDIRECT(  "'" &amp; F$9 &amp; "'" &amp;  "!"   &amp;   F$10 &amp;  $B21 + 7  ) )</f>
        <v>5.9848973775571634E-2</v>
      </c>
      <c r="G21" s="118">
        <f t="shared" ca="1" si="1"/>
        <v>4.4433346549266339E-4</v>
      </c>
      <c r="H21" s="118"/>
    </row>
    <row r="22" spans="2:8" x14ac:dyDescent="0.35">
      <c r="B22" s="95">
        <v>12</v>
      </c>
      <c r="C22" s="98" cm="1">
        <f t="array" aca="1" ref="C22" ca="1" xml:space="preserve"> IF( ISERROR(INDIRECT(  "'" &amp; C$9 &amp; "'" &amp;  "!"   &amp;   "AA" &amp;  $B22 + 7  ) ), "n/a", INDIRECT(  "'" &amp; C$9 &amp; "'" &amp;  "!"   &amp;   C$10 &amp;  $B22 + 7  ) )</f>
        <v>5.4015473858997964E-2</v>
      </c>
      <c r="D22" s="98" cm="1">
        <f t="array" aca="1" ref="D22" ca="1" xml:space="preserve"> IF( ISERROR(INDIRECT(  "'" &amp; D$9 &amp; "'" &amp;  "!"   &amp;   "AA" &amp;  $B22 + 7  ) ), "n/a", INDIRECT(  "'" &amp; D$9 &amp; "'" &amp;  "!"   &amp;   D$10 &amp;  $B22 + 7  ) )</f>
        <v>5.9667468261867418E-2</v>
      </c>
      <c r="E22" s="98" cm="1">
        <f t="array" aca="1" ref="E22" ca="1" xml:space="preserve"> IF( ISERROR(INDIRECT(  "'" &amp; E$9 &amp; "'" &amp;  "!"   &amp;   "AA" &amp;  $B22 + 7  ) ), "n/a", INDIRECT(  "'" &amp; E$9 &amp; "'" &amp;  "!"   &amp;   E$10 &amp;  $B22 + 7  ) )</f>
        <v>5.9377284431686439E-2</v>
      </c>
      <c r="F22" s="98" cm="1">
        <f t="array" aca="1" ref="F22" ca="1" xml:space="preserve"> IF( ISERROR(INDIRECT(  "'" &amp; F$9 &amp; "'" &amp;  "!"   &amp;   "AA" &amp;  $B22 + 7  ) ), "n/a", INDIRECT(  "'" &amp; F$9 &amp; "'" &amp;  "!"   &amp;   F$10 &amp;  $B22 + 7  ) )</f>
        <v>5.9830900989626734E-2</v>
      </c>
      <c r="G22" s="118">
        <f t="shared" ca="1" si="1"/>
        <v>4.536165579402951E-4</v>
      </c>
      <c r="H22" s="118"/>
    </row>
    <row r="23" spans="2:8" x14ac:dyDescent="0.35">
      <c r="B23" s="95">
        <v>13</v>
      </c>
      <c r="C23" s="98" cm="1">
        <f t="array" aca="1" ref="C23" ca="1" xml:space="preserve"> IF( ISERROR(INDIRECT(  "'" &amp; C$9 &amp; "'" &amp;  "!"   &amp;   "AA" &amp;  $B23 + 7  ) ), "n/a", INDIRECT(  "'" &amp; C$9 &amp; "'" &amp;  "!"   &amp;   C$10 &amp;  $B23 + 7  ) )</f>
        <v>5.4152321581705465E-2</v>
      </c>
      <c r="D23" s="98" cm="1">
        <f t="array" aca="1" ref="D23" ca="1" xml:space="preserve"> IF( ISERROR(INDIRECT(  "'" &amp; D$9 &amp; "'" &amp;  "!"   &amp;   "AA" &amp;  $B23 + 7  ) ), "n/a", INDIRECT(  "'" &amp; D$9 &amp; "'" &amp;  "!"   &amp;   D$10 &amp;  $B23 + 7  ) )</f>
        <v>5.9578832053460706E-2</v>
      </c>
      <c r="E23" s="98" cm="1">
        <f t="array" aca="1" ref="E23" ca="1" xml:space="preserve"> IF( ISERROR(INDIRECT(  "'" &amp; E$9 &amp; "'" &amp;  "!"   &amp;   "AA" &amp;  $B23 + 7  ) ), "n/a", INDIRECT(  "'" &amp; E$9 &amp; "'" &amp;  "!"   &amp;   E$10 &amp;  $B23 + 7  ) )</f>
        <v>5.9264878533132892E-2</v>
      </c>
      <c r="F23" s="98" cm="1">
        <f t="array" aca="1" ref="F23" ca="1" xml:space="preserve"> IF( ISERROR(INDIRECT(  "'" &amp; F$9 &amp; "'" &amp;  "!"   &amp;   "AA" &amp;  $B23 + 7  ) ), "n/a", INDIRECT(  "'" &amp; F$9 &amp; "'" &amp;  "!"   &amp;   F$10 &amp;  $B23 + 7  ) )</f>
        <v>5.9714735092272209E-2</v>
      </c>
      <c r="G23" s="118">
        <f t="shared" ca="1" si="1"/>
        <v>4.4985655913931666E-4</v>
      </c>
      <c r="H23" s="118"/>
    </row>
    <row r="24" spans="2:8" x14ac:dyDescent="0.35">
      <c r="B24" s="95">
        <v>14</v>
      </c>
      <c r="C24" s="98" cm="1">
        <f t="array" aca="1" ref="C24" ca="1" xml:space="preserve"> IF( ISERROR(INDIRECT(  "'" &amp; C$9 &amp; "'" &amp;  "!"   &amp;   "AA" &amp;  $B24 + 7  ) ), "n/a", INDIRECT(  "'" &amp; C$9 &amp; "'" &amp;  "!"   &amp;   C$10 &amp;  $B24 + 7  ) )</f>
        <v>5.4250579389152787E-2</v>
      </c>
      <c r="D24" s="98" cm="1">
        <f t="array" aca="1" ref="D24" ca="1" xml:space="preserve"> IF( ISERROR(INDIRECT(  "'" &amp; D$9 &amp; "'" &amp;  "!"   &amp;   "AA" &amp;  $B24 + 7  ) ), "n/a", INDIRECT(  "'" &amp; D$9 &amp; "'" &amp;  "!"   &amp;   D$10 &amp;  $B24 + 7  ) )</f>
        <v>5.9428320250020095E-2</v>
      </c>
      <c r="E24" s="98" cm="1">
        <f t="array" aca="1" ref="E24" ca="1" xml:space="preserve"> IF( ISERROR(INDIRECT(  "'" &amp; E$9 &amp; "'" &amp;  "!"   &amp;   "AA" &amp;  $B24 + 7  ) ), "n/a", INDIRECT(  "'" &amp; E$9 &amp; "'" &amp;  "!"   &amp;   E$10 &amp;  $B24 + 7  ) )</f>
        <v>5.9101389288563011E-2</v>
      </c>
      <c r="F24" s="98" cm="1">
        <f t="array" aca="1" ref="F24" ca="1" xml:space="preserve"> IF( ISERROR(INDIRECT(  "'" &amp; F$9 &amp; "'" &amp;  "!"   &amp;   "AA" &amp;  $B24 + 7  ) ), "n/a", INDIRECT(  "'" &amp; F$9 &amp; "'" &amp;  "!"   &amp;   F$10 &amp;  $B24 + 7  ) )</f>
        <v>5.9539637587506355E-2</v>
      </c>
      <c r="G24" s="118">
        <f t="shared" ca="1" si="1"/>
        <v>4.3824829894334449E-4</v>
      </c>
      <c r="H24" s="118"/>
    </row>
    <row r="25" spans="2:8" x14ac:dyDescent="0.35">
      <c r="B25" s="95">
        <v>15</v>
      </c>
      <c r="C25" s="98" cm="1">
        <f t="array" aca="1" ref="C25" ca="1" xml:space="preserve"> IF( ISERROR(INDIRECT(  "'" &amp; C$9 &amp; "'" &amp;  "!"   &amp;   "AA" &amp;  $B25 + 7  ) ), "n/a", INDIRECT(  "'" &amp; C$9 &amp; "'" &amp;  "!"   &amp;   C$10 &amp;  $B25 + 7  ) )</f>
        <v>5.4320581428563219E-2</v>
      </c>
      <c r="D25" s="98" cm="1">
        <f t="array" aca="1" ref="D25" ca="1" xml:space="preserve"> IF( ISERROR(INDIRECT(  "'" &amp; D$9 &amp; "'" &amp;  "!"   &amp;   "AA" &amp;  $B25 + 7  ) ), "n/a", INDIRECT(  "'" &amp; D$9 &amp; "'" &amp;  "!"   &amp;   D$10 &amp;  $B25 + 7  ) )</f>
        <v>5.924187058502639E-2</v>
      </c>
      <c r="E25" s="98" cm="1">
        <f t="array" aca="1" ref="E25" ca="1" xml:space="preserve"> IF( ISERROR(INDIRECT(  "'" &amp; E$9 &amp; "'" &amp;  "!"   &amp;   "AA" &amp;  $B25 + 7  ) ), "n/a", INDIRECT(  "'" &amp; E$9 &amp; "'" &amp;  "!"   &amp;   E$10 &amp;  $B25 + 7  ) )</f>
        <v>5.8909033797287069E-2</v>
      </c>
      <c r="F25" s="98" cm="1">
        <f t="array" aca="1" ref="F25" ca="1" xml:space="preserve"> IF( ISERROR(INDIRECT(  "'" &amp; F$9 &amp; "'" &amp;  "!"   &amp;   "AA" &amp;  $B25 + 7  ) ), "n/a", INDIRECT(  "'" &amp; F$9 &amp; "'" &amp;  "!"   &amp;   F$10 &amp;  $B25 + 7  ) )</f>
        <v>5.9331172060842485E-2</v>
      </c>
      <c r="G25" s="118">
        <f t="shared" ca="1" si="1"/>
        <v>4.2213826355541606E-4</v>
      </c>
      <c r="H25" s="118"/>
    </row>
    <row r="26" spans="2:8" x14ac:dyDescent="0.35">
      <c r="B26" s="95">
        <v>16</v>
      </c>
      <c r="C26" s="98" cm="1">
        <f t="array" aca="1" ref="C26" ca="1" xml:space="preserve"> IF( ISERROR(INDIRECT(  "'" &amp; C$9 &amp; "'" &amp;  "!"   &amp;   "AA" &amp;  $B26 + 7  ) ), "n/a", INDIRECT(  "'" &amp; C$9 &amp; "'" &amp;  "!"   &amp;   C$10 &amp;  $B26 + 7  ) )</f>
        <v>5.4369723699964956E-2</v>
      </c>
      <c r="D26" s="98" cm="1">
        <f t="array" aca="1" ref="D26" ca="1" xml:space="preserve"> IF( ISERROR(INDIRECT(  "'" &amp; D$9 &amp; "'" &amp;  "!"   &amp;   "AA" &amp;  $B26 + 7  ) ), "n/a", INDIRECT(  "'" &amp; D$9 &amp; "'" &amp;  "!"   &amp;   D$10 &amp;  $B26 + 7  ) )</f>
        <v>5.9036530177442703E-2</v>
      </c>
      <c r="E26" s="98" cm="1">
        <f t="array" aca="1" ref="E26" ca="1" xml:space="preserve"> IF( ISERROR(INDIRECT(  "'" &amp; E$9 &amp; "'" &amp;  "!"   &amp;   "AA" &amp;  $B26 + 7  ) ), "n/a", INDIRECT(  "'" &amp; E$9 &amp; "'" &amp;  "!"   &amp;   E$10 &amp;  $B26 + 7  ) )</f>
        <v>5.870237975933934E-2</v>
      </c>
      <c r="F26" s="98" cm="1">
        <f t="array" aca="1" ref="F26" ca="1" xml:space="preserve"> IF( ISERROR(INDIRECT(  "'" &amp; F$9 &amp; "'" &amp;  "!"   &amp;   "AA" &amp;  $B26 + 7  ) ), "n/a", INDIRECT(  "'" &amp; F$9 &amp; "'" &amp;  "!"   &amp;   F$10 &amp;  $B26 + 7  ) )</f>
        <v>5.9106060963197482E-2</v>
      </c>
      <c r="G26" s="118">
        <f t="shared" ca="1" si="1"/>
        <v>4.0368120385814166E-4</v>
      </c>
      <c r="H26" s="118"/>
    </row>
    <row r="27" spans="2:8" x14ac:dyDescent="0.35">
      <c r="B27" s="95">
        <v>17</v>
      </c>
      <c r="C27" s="98" cm="1">
        <f t="array" aca="1" ref="C27" ca="1" xml:space="preserve"> IF( ISERROR(INDIRECT(  "'" &amp; C$9 &amp; "'" &amp;  "!"   &amp;   "AA" &amp;  $B27 + 7  ) ), "n/a", INDIRECT(  "'" &amp; C$9 &amp; "'" &amp;  "!"   &amp;   C$10 &amp;  $B27 + 7  ) )</f>
        <v>5.4403374639381052E-2</v>
      </c>
      <c r="D27" s="98" cm="1">
        <f t="array" aca="1" ref="D27" ca="1" xml:space="preserve"> IF( ISERROR(INDIRECT(  "'" &amp; D$9 &amp; "'" &amp;  "!"   &amp;   "AA" &amp;  $B27 + 7  ) ), "n/a", INDIRECT(  "'" &amp; D$9 &amp; "'" &amp;  "!"   &amp;   D$10 &amp;  $B27 + 7  ) )</f>
        <v>5.8823473713701002E-2</v>
      </c>
      <c r="E27" s="98" cm="1">
        <f t="array" aca="1" ref="E27" ca="1" xml:space="preserve"> IF( ISERROR(INDIRECT(  "'" &amp; E$9 &amp; "'" &amp;  "!"   &amp;   "AA" &amp;  $B27 + 7  ) ), "n/a", INDIRECT(  "'" &amp; E$9 &amp; "'" &amp;  "!"   &amp;   E$10 &amp;  $B27 + 7  ) )</f>
        <v>5.8490942258079714E-2</v>
      </c>
      <c r="F27" s="98" cm="1">
        <f t="array" aca="1" ref="F27" ca="1" xml:space="preserve"> IF( ISERROR(INDIRECT(  "'" &amp; F$9 &amp; "'" &amp;  "!"   &amp;   "AA" &amp;  $B27 + 7  ) ), "n/a", INDIRECT(  "'" &amp; F$9 &amp; "'" &amp;  "!"   &amp;   F$10 &amp;  $B27 + 7  ) )</f>
        <v>5.8875197604094653E-2</v>
      </c>
      <c r="G27" s="118">
        <f t="shared" ca="1" si="1"/>
        <v>3.8425534601493894E-4</v>
      </c>
      <c r="H27" s="118"/>
    </row>
    <row r="28" spans="2:8" x14ac:dyDescent="0.35">
      <c r="B28" s="95">
        <v>18</v>
      </c>
      <c r="C28" s="98" cm="1">
        <f t="array" aca="1" ref="C28" ca="1" xml:space="preserve"> IF( ISERROR(INDIRECT(  "'" &amp; C$9 &amp; "'" &amp;  "!"   &amp;   "AA" &amp;  $B28 + 7  ) ), "n/a", INDIRECT(  "'" &amp; C$9 &amp; "'" &amp;  "!"   &amp;   C$10 &amp;  $B28 + 7  ) )</f>
        <v>5.4425476623946034E-2</v>
      </c>
      <c r="D28" s="98" cm="1">
        <f t="array" aca="1" ref="D28" ca="1" xml:space="preserve"> IF( ISERROR(INDIRECT(  "'" &amp; D$9 &amp; "'" &amp;  "!"   &amp;   "AA" &amp;  $B28 + 7  ) ), "n/a", INDIRECT(  "'" &amp; D$9 &amp; "'" &amp;  "!"   &amp;   D$10 &amp;  $B28 + 7  ) )</f>
        <v>5.8609956869186464E-2</v>
      </c>
      <c r="E28" s="98" cm="1">
        <f t="array" aca="1" ref="E28" ca="1" xml:space="preserve"> IF( ISERROR(INDIRECT(  "'" &amp; E$9 &amp; "'" &amp;  "!"   &amp;   "AA" &amp;  $B28 + 7  ) ), "n/a", INDIRECT(  "'" &amp; E$9 &amp; "'" &amp;  "!"   &amp;   E$10 &amp;  $B28 + 7  ) )</f>
        <v>5.8280864472695537E-2</v>
      </c>
      <c r="F28" s="98" cm="1">
        <f t="array" aca="1" ref="F28" ca="1" xml:space="preserve"> IF( ISERROR(INDIRECT(  "'" &amp; F$9 &amp; "'" &amp;  "!"   &amp;   "AA" &amp;  $B28 + 7  ) ), "n/a", INDIRECT(  "'" &amp; F$9 &amp; "'" &amp;  "!"   &amp;   F$10 &amp;  $B28 + 7  ) )</f>
        <v>5.8645594083939212E-2</v>
      </c>
      <c r="G28" s="118">
        <f t="shared" ca="1" si="1"/>
        <v>3.6472961124367487E-4</v>
      </c>
      <c r="H28" s="118"/>
    </row>
    <row r="29" spans="2:8" x14ac:dyDescent="0.35">
      <c r="B29" s="95">
        <v>19</v>
      </c>
      <c r="C29" s="98" cm="1">
        <f t="array" aca="1" ref="C29" ca="1" xml:space="preserve"> IF( ISERROR(INDIRECT(  "'" &amp; C$9 &amp; "'" &amp;  "!"   &amp;   "AA" &amp;  $B29 + 7  ) ), "n/a", INDIRECT(  "'" &amp; C$9 &amp; "'" &amp;  "!"   &amp;   C$10 &amp;  $B29 + 7  ) )</f>
        <v>5.4438952756969083E-2</v>
      </c>
      <c r="D29" s="98" cm="1">
        <f t="array" aca="1" ref="D29" ca="1" xml:space="preserve"> IF( ISERROR(INDIRECT(  "'" &amp; D$9 &amp; "'" &amp;  "!"   &amp;   "AA" &amp;  $B29 + 7  ) ), "n/a", INDIRECT(  "'" &amp; D$9 &amp; "'" &amp;  "!"   &amp;   D$10 &amp;  $B29 + 7  ) )</f>
        <v>5.8400602308238625E-2</v>
      </c>
      <c r="E29" s="98" cm="1">
        <f t="array" aca="1" ref="E29" ca="1" xml:space="preserve"> IF( ISERROR(INDIRECT(  "'" &amp; E$9 &amp; "'" &amp;  "!"   &amp;   "AA" &amp;  $B29 + 7  ) ), "n/a", INDIRECT(  "'" &amp; E$9 &amp; "'" &amp;  "!"   &amp;   E$10 &amp;  $B29 + 7  ) )</f>
        <v>5.8076024484925659E-2</v>
      </c>
      <c r="F29" s="98" cm="1">
        <f t="array" aca="1" ref="F29" ca="1" xml:space="preserve"> IF( ISERROR(INDIRECT(  "'" &amp; F$9 &amp; "'" &amp;  "!"   &amp;   "AA" &amp;  $B29 + 7  ) ), "n/a", INDIRECT(  "'" &amp; F$9 &amp; "'" &amp;  "!"   &amp;   F$10 &amp;  $B29 + 7  ) )</f>
        <v>5.8421662384117612E-2</v>
      </c>
      <c r="G29" s="118">
        <f t="shared" ca="1" si="1"/>
        <v>3.4563789919195287E-4</v>
      </c>
      <c r="H29" s="118"/>
    </row>
    <row r="30" spans="2:8" x14ac:dyDescent="0.35">
      <c r="B30" s="95">
        <v>20</v>
      </c>
      <c r="C30" s="98" cm="1">
        <f t="array" aca="1" ref="C30" ca="1" xml:space="preserve"> IF( ISERROR(INDIRECT(  "'" &amp; C$9 &amp; "'" &amp;  "!"   &amp;   "AA" &amp;  $B30 + 7  ) ), "n/a", INDIRECT(  "'" &amp; C$9 &amp; "'" &amp;  "!"   &amp;   C$10 &amp;  $B30 + 7  ) )</f>
        <v>5.4445987572452337E-2</v>
      </c>
      <c r="D30" s="98" cm="1">
        <f t="array" aca="1" ref="D30" ca="1" xml:space="preserve"> IF( ISERROR(INDIRECT(  "'" &amp; D$9 &amp; "'" &amp;  "!"   &amp;   "AA" &amp;  $B30 + 7  ) ), "n/a", INDIRECT(  "'" &amp; D$9 &amp; "'" &amp;  "!"   &amp;   D$10 &amp;  $B30 + 7  ) )</f>
        <v>5.8198257791636898E-2</v>
      </c>
      <c r="E30" s="98" cm="1">
        <f t="array" aca="1" ref="E30" ca="1" xml:space="preserve"> IF( ISERROR(INDIRECT(  "'" &amp; E$9 &amp; "'" &amp;  "!"   &amp;   "AA" &amp;  $B30 + 7  ) ), "n/a", INDIRECT(  "'" &amp; E$9 &amp; "'" &amp;  "!"   &amp;   E$10 &amp;  $B30 + 7  ) )</f>
        <v>5.7878774209988659E-2</v>
      </c>
      <c r="F30" s="98" cm="1">
        <f t="array" aca="1" ref="F30" ca="1" xml:space="preserve"> IF( ISERROR(INDIRECT(  "'" &amp; F$9 &amp; "'" &amp;  "!"   &amp;   "AA" &amp;  $B30 + 7  ) ), "n/a", INDIRECT(  "'" &amp; F$9 &amp; "'" &amp;  "!"   &amp;   F$10 &amp;  $B30 + 7  ) )</f>
        <v>5.8206068095272956E-2</v>
      </c>
      <c r="G30" s="118">
        <f t="shared" ca="1" si="1"/>
        <v>3.2729388528429659E-4</v>
      </c>
      <c r="H30" s="118"/>
    </row>
    <row r="31" spans="2:8" x14ac:dyDescent="0.35">
      <c r="B31" s="95">
        <v>21</v>
      </c>
      <c r="C31" s="98" cm="1">
        <f t="array" aca="1" ref="C31" ca="1" xml:space="preserve"> IF( ISERROR(INDIRECT(  "'" &amp; C$9 &amp; "'" &amp;  "!"   &amp;   "AA" &amp;  $B31 + 7  ) ), "n/a", INDIRECT(  "'" &amp; C$9 &amp; "'" &amp;  "!"   &amp;   C$10 &amp;  $B31 + 7  ) )</f>
        <v>5.4448224138354595E-2</v>
      </c>
      <c r="D31" s="98" cm="1">
        <f t="array" aca="1" ref="D31" ca="1" xml:space="preserve"> IF( ISERROR(INDIRECT(  "'" &amp; D$9 &amp; "'" &amp;  "!"   &amp;   "AA" &amp;  $B31 + 7  ) ), "n/a", INDIRECT(  "'" &amp; D$9 &amp; "'" &amp;  "!"   &amp;   D$10 &amp;  $B31 + 7  ) )</f>
        <v>5.8004574812909437E-2</v>
      </c>
      <c r="E31" s="98" cm="1">
        <f t="array" aca="1" ref="E31" ca="1" xml:space="preserve"> IF( ISERROR(INDIRECT(  "'" &amp; E$9 &amp; "'" &amp;  "!"   &amp;   "AA" &amp;  $B31 + 7  ) ), "n/a", INDIRECT(  "'" &amp; E$9 &amp; "'" &amp;  "!"   &amp;   E$10 &amp;  $B31 + 7  ) )</f>
        <v>5.7690438010986611E-2</v>
      </c>
      <c r="F31" s="98" cm="1">
        <f t="array" aca="1" ref="F31" ca="1" xml:space="preserve"> IF( ISERROR(INDIRECT(  "'" &amp; F$9 &amp; "'" &amp;  "!"   &amp;   "AA" &amp;  $B31 + 7  ) ), "n/a", INDIRECT(  "'" &amp; F$9 &amp; "'" &amp;  "!"   &amp;   F$10 &amp;  $B31 + 7  ) )</f>
        <v>5.8000305175010647E-2</v>
      </c>
      <c r="G31" s="118">
        <f t="shared" ca="1" si="1"/>
        <v>3.098671640240358E-4</v>
      </c>
      <c r="H31" s="118"/>
    </row>
    <row r="32" spans="2:8" x14ac:dyDescent="0.35">
      <c r="B32" s="95">
        <v>22</v>
      </c>
      <c r="C32" s="98" cm="1">
        <f t="array" aca="1" ref="C32" ca="1" xml:space="preserve"> IF( ISERROR(INDIRECT(  "'" &amp; C$9 &amp; "'" &amp;  "!"   &amp;   "AA" &amp;  $B32 + 7  ) ), "n/a", INDIRECT(  "'" &amp; C$9 &amp; "'" &amp;  "!"   &amp;   C$10 &amp;  $B32 + 7  ) )</f>
        <v>5.4446904562734932E-2</v>
      </c>
      <c r="D32" s="98" cm="1">
        <f t="array" aca="1" ref="D32" ca="1" xml:space="preserve"> IF( ISERROR(INDIRECT(  "'" &amp; D$9 &amp; "'" &amp;  "!"   &amp;   "AA" &amp;  $B32 + 7  ) ), "n/a", INDIRECT(  "'" &amp; D$9 &amp; "'" &amp;  "!"   &amp;   D$10 &amp;  $B32 + 7  ) )</f>
        <v>5.7820401884439709E-2</v>
      </c>
      <c r="E32" s="98" cm="1">
        <f t="array" aca="1" ref="E32" ca="1" xml:space="preserve"> IF( ISERROR(INDIRECT(  "'" &amp; E$9 &amp; "'" &amp;  "!"   &amp;   "AA" &amp;  $B32 + 7  ) ), "n/a", INDIRECT(  "'" &amp; E$9 &amp; "'" &amp;  "!"   &amp;   E$10 &amp;  $B32 + 7  ) )</f>
        <v>5.7511651850963075E-2</v>
      </c>
      <c r="F32" s="98" cm="1">
        <f t="array" aca="1" ref="F32" ca="1" xml:space="preserve"> IF( ISERROR(INDIRECT(  "'" &amp; F$9 &amp; "'" &amp;  "!"   &amp;   "AA" &amp;  $B32 + 7  ) ), "n/a", INDIRECT(  "'" &amp; F$9 &amp; "'" &amp;  "!"   &amp;   F$10 &amp;  $B32 + 7  ) )</f>
        <v>5.7805085825660463E-2</v>
      </c>
      <c r="G32" s="118">
        <f t="shared" ca="1" si="1"/>
        <v>2.9343397469738797E-4</v>
      </c>
      <c r="H32" s="118"/>
    </row>
    <row r="33" spans="2:26" x14ac:dyDescent="0.35">
      <c r="B33" s="95">
        <v>23</v>
      </c>
      <c r="C33" s="98" cm="1">
        <f t="array" aca="1" ref="C33" ca="1" xml:space="preserve"> IF( ISERROR(INDIRECT(  "'" &amp; C$9 &amp; "'" &amp;  "!"   &amp;   "AA" &amp;  $B33 + 7  ) ), "n/a", INDIRECT(  "'" &amp; C$9 &amp; "'" &amp;  "!"   &amp;   C$10 &amp;  $B33 + 7  ) )</f>
        <v>5.4442971480031632E-2</v>
      </c>
      <c r="D33" s="98" cm="1">
        <f t="array" aca="1" ref="D33" ca="1" xml:space="preserve"> IF( ISERROR(INDIRECT(  "'" &amp; D$9 &amp; "'" &amp;  "!"   &amp;   "AA" &amp;  $B33 + 7  ) ), "n/a", INDIRECT(  "'" &amp; D$9 &amp; "'" &amp;  "!"   &amp;   D$10 &amp;  $B33 + 7  ) )</f>
        <v>5.7646053336636305E-2</v>
      </c>
      <c r="E33" s="98" cm="1">
        <f t="array" aca="1" ref="E33" ca="1" xml:space="preserve"> IF( ISERROR(INDIRECT(  "'" &amp; E$9 &amp; "'" &amp;  "!"   &amp;   "AA" &amp;  $B33 + 7  ) ), "n/a", INDIRECT(  "'" &amp; E$9 &amp; "'" &amp;  "!"   &amp;   E$10 &amp;  $B33 + 7  ) )</f>
        <v>5.7342595262046547E-2</v>
      </c>
      <c r="F33" s="98" cm="1">
        <f t="array" aca="1" ref="F33" ca="1" xml:space="preserve"> IF( ISERROR(INDIRECT(  "'" &amp; F$9 &amp; "'" &amp;  "!"   &amp;   "AA" &amp;  $B33 + 7  ) ), "n/a", INDIRECT(  "'" &amp; F$9 &amp; "'" &amp;  "!"   &amp;   F$10 &amp;  $B33 + 7  ) )</f>
        <v>5.7620606320115897E-2</v>
      </c>
      <c r="G33" s="118">
        <f t="shared" ca="1" si="1"/>
        <v>2.7801105806934956E-4</v>
      </c>
      <c r="H33" s="118"/>
      <c r="K33" s="136">
        <v>1</v>
      </c>
      <c r="L33" s="136">
        <v>3</v>
      </c>
      <c r="M33" s="136">
        <v>5</v>
      </c>
      <c r="N33" s="136">
        <v>7</v>
      </c>
      <c r="O33" s="136">
        <v>10</v>
      </c>
      <c r="P33" s="136">
        <v>20</v>
      </c>
      <c r="U33" s="95" t="str">
        <f>K33 &amp; "-year"</f>
        <v>1-year</v>
      </c>
      <c r="V33" s="95" t="str">
        <f t="shared" ref="V33:Z33" si="2">L33 &amp; "-year"</f>
        <v>3-year</v>
      </c>
      <c r="W33" s="95" t="str">
        <f t="shared" si="2"/>
        <v>5-year</v>
      </c>
      <c r="X33" s="95" t="str">
        <f t="shared" si="2"/>
        <v>7-year</v>
      </c>
      <c r="Y33" s="95" t="str">
        <f t="shared" si="2"/>
        <v>10-year</v>
      </c>
      <c r="Z33" s="95" t="str">
        <f t="shared" si="2"/>
        <v>20-year</v>
      </c>
    </row>
    <row r="34" spans="2:26" x14ac:dyDescent="0.35">
      <c r="B34" s="95">
        <v>24</v>
      </c>
      <c r="C34" s="98" cm="1">
        <f t="array" aca="1" ref="C34" ca="1" xml:space="preserve"> IF( ISERROR(INDIRECT(  "'" &amp; C$9 &amp; "'" &amp;  "!"   &amp;   "AA" &amp;  $B34 + 7  ) ), "n/a", INDIRECT(  "'" &amp; C$9 &amp; "'" &amp;  "!"   &amp;   C$10 &amp;  $B34 + 7  ) )</f>
        <v>5.4437142200751687E-2</v>
      </c>
      <c r="D34" s="98" cm="1">
        <f t="array" aca="1" ref="D34" ca="1" xml:space="preserve"> IF( ISERROR(INDIRECT(  "'" &amp; D$9 &amp; "'" &amp;  "!"   &amp;   "AA" &amp;  $B34 + 7  ) ), "n/a", INDIRECT(  "'" &amp; D$9 &amp; "'" &amp;  "!"   &amp;   D$10 &amp;  $B34 + 7  ) )</f>
        <v>5.7481493642030701E-2</v>
      </c>
      <c r="E34" s="98" cm="1">
        <f t="array" aca="1" ref="E34" ca="1" xml:space="preserve"> IF( ISERROR(INDIRECT(  "'" &amp; E$9 &amp; "'" &amp;  "!"   &amp;   "AA" &amp;  $B34 + 7  ) ), "n/a", INDIRECT(  "'" &amp; E$9 &amp; "'" &amp;  "!"   &amp;   E$10 &amp;  $B34 + 7  ) )</f>
        <v>5.7183150509459102E-2</v>
      </c>
      <c r="F34" s="98" cm="1">
        <f t="array" aca="1" ref="F34" ca="1" xml:space="preserve"> IF( ISERROR(INDIRECT(  "'" &amp; F$9 &amp; "'" &amp;  "!"   &amp;   "AA" &amp;  $B34 + 7  ) ), "n/a", INDIRECT(  "'" &amp; F$9 &amp; "'" &amp;  "!"   &amp;   F$10 &amp;  $B34 + 7  ) )</f>
        <v>5.7446728748244302E-2</v>
      </c>
      <c r="G34" s="118">
        <f t="shared" ca="1" si="1"/>
        <v>2.6357823878520037E-4</v>
      </c>
      <c r="H34" s="118"/>
      <c r="J34" s="135" t="str">
        <f t="shared" ref="J34:J35" si="3">IF( VALUE( RIGHT(J35,2) ) = 1, VALUE( LEFT(J35,4)-1 )  &amp; "_12",
     IF( VALUE( RIGHT(J35,2) ) &lt; 10, LEFT(J35,6) &amp; VALUE(RIGHT(J35,2) - 1 ),
         IF( VALUE( RIGHT(J35,2) ) = 10, LEFT(J35,5) &amp; "0" &amp; VALUE(RIGHT(J35,2) - 1 ),
             LEFT(J35,5) &amp; VALUE(RIGHT(J35,2) - 1 ) )  ) )</f>
        <v>2081_04</v>
      </c>
      <c r="K34" s="134" cm="1">
        <f t="array" aca="1" ref="K34" ca="1" xml:space="preserve"> IF( LEFT($J34,4)*12 + RIGHT($J34,2) &lt; 2081*12, "",
      IF( LEFT($J34,4)*12 + RIGHT($J34,2) &lt; 24981,  INDIRECT("'" &amp; $J34 &amp; "'!AA8" ), INDIRECT("'" &amp; $J34 &amp; "'!N8" ) ) )</f>
        <v>6.0461174089816487E-2</v>
      </c>
      <c r="L34" s="134" cm="1">
        <f t="array" aca="1" ref="L34" ca="1" xml:space="preserve"> IF( LEFT($J34,4)*12 + RIGHT($J34,2) &lt; 2081*12, "",
      IF( LEFT($J34,4)*12 + RIGHT($J34,2) &lt; 24981,  INDIRECT("'" &amp; $J34 &amp; "'!AA10" ), INDIRECT("'" &amp; $J34 &amp; "'!N10" ) ) )</f>
        <v>5.6396533090611767E-2</v>
      </c>
      <c r="M34" s="134" cm="1">
        <f t="array" aca="1" ref="M34" ca="1" xml:space="preserve"> IF( LEFT($J34,4)*12 + RIGHT($J34,2) &lt; 2081*12, "",
      IF( LEFT($J34,4)*12 + RIGHT($J34,2) &lt; 24981,  INDIRECT("'" &amp; $J34 &amp; "'!AA12" ), INDIRECT("'" &amp; $J34 &amp; "'!N12" ) ) )</f>
        <v>5.5993519549575987E-2</v>
      </c>
      <c r="N34" s="134" cm="1">
        <f t="array" aca="1" ref="N34" ca="1" xml:space="preserve"> IF( LEFT($J34,4)*12 + RIGHT($J34,2) &lt; 2081*12, "",
      IF( LEFT($J34,4)*12 + RIGHT($J34,2) &lt; 24981,  INDIRECT("'" &amp; $J34 &amp; "'!AA14" ), INDIRECT("'" &amp; $J34 &amp; "'!N14" ) ) )</f>
        <v>5.5948660157487895E-2</v>
      </c>
      <c r="O34" s="134" cm="1">
        <f t="array" aca="1" ref="O34" ca="1" xml:space="preserve"> IF( LEFT($J34,4)*12 + RIGHT($J34,2) &lt; 2081*12, "",
      IF( LEFT($J34,4)*12 + RIGHT($J34,2) &lt; 24981,  INDIRECT("'" &amp; $J34 &amp; "'!AA17" ), INDIRECT("'" &amp; $J34 &amp; "'!N17" ) ) )</f>
        <v>5.5866843281849432E-2</v>
      </c>
      <c r="P34" s="134" cm="1">
        <f t="array" aca="1" ref="P34" ca="1" xml:space="preserve"> IF( LEFT($J34,4)*12 + RIGHT($J34,2) &lt; 2081*12, "",
      IF( LEFT($J34,4)*12 + RIGHT($J34,2) &lt; 24981,  INDIRECT("'" &amp; $J34 &amp; "'!AA27" ), INDIRECT("'" &amp; $J34 &amp; "'!N27" ) ) )</f>
        <v>5.5632015969468984E-2</v>
      </c>
      <c r="U34" s="138">
        <f ca="1" xml:space="preserve"> MAX(K34:K57) / MIN(K34:K57) - 1</f>
        <v>0.23580394574717189</v>
      </c>
      <c r="V34" s="138">
        <f t="shared" ref="V34:Z34" ca="1" si="4" xml:space="preserve"> MAX(L34:L57) / MIN(L34:L57) - 1</f>
        <v>0.18276212334427311</v>
      </c>
      <c r="W34" s="138">
        <f t="shared" ca="1" si="4"/>
        <v>0.18370547273072146</v>
      </c>
      <c r="X34" s="138">
        <f t="shared" ca="1" si="4"/>
        <v>0.18777363157902704</v>
      </c>
      <c r="Y34" s="138">
        <f t="shared" ca="1" si="4"/>
        <v>0.18450633865182575</v>
      </c>
      <c r="Z34" s="138">
        <f t="shared" ca="1" si="4"/>
        <v>0.11463878253075199</v>
      </c>
    </row>
    <row r="35" spans="2:26" x14ac:dyDescent="0.35">
      <c r="B35" s="95">
        <v>25</v>
      </c>
      <c r="C35" s="98" cm="1">
        <f t="array" aca="1" ref="C35" ca="1" xml:space="preserve"> IF( ISERROR(INDIRECT(  "'" &amp; C$9 &amp; "'" &amp;  "!"   &amp;   "AA" &amp;  $B35 + 7  ) ), "n/a", INDIRECT(  "'" &amp; C$9 &amp; "'" &amp;  "!"   &amp;   C$10 &amp;  $B35 + 7  ) )</f>
        <v>5.4429963436146478E-2</v>
      </c>
      <c r="D35" s="98" cm="1">
        <f t="array" aca="1" ref="D35" ca="1" xml:space="preserve"> IF( ISERROR(INDIRECT(  "'" &amp; D$9 &amp; "'" &amp;  "!"   &amp;   "AA" &amp;  $B35 + 7  ) ), "n/a", INDIRECT(  "'" &amp; D$9 &amp; "'" &amp;  "!"   &amp;   D$10 &amp;  $B35 + 7  ) )</f>
        <v>5.7326463938013106E-2</v>
      </c>
      <c r="E35" s="98" cm="1">
        <f t="array" aca="1" ref="E35" ca="1" xml:space="preserve"> IF( ISERROR(INDIRECT(  "'" &amp; E$9 &amp; "'" &amp;  "!"   &amp;   "AA" &amp;  $B35 + 7  ) ), "n/a", INDIRECT(  "'" &amp; E$9 &amp; "'" &amp;  "!"   &amp;   E$10 &amp;  $B35 + 7  ) )</f>
        <v>5.7033011881599371E-2</v>
      </c>
      <c r="F35" s="98" cm="1">
        <f t="array" aca="1" ref="F35" ca="1" xml:space="preserve"> IF( ISERROR(INDIRECT(  "'" &amp; F$9 &amp; "'" &amp;  "!"   &amp;   "AA" &amp;  $B35 + 7  ) ), "n/a", INDIRECT(  "'" &amp; F$9 &amp; "'" &amp;  "!"   &amp;   F$10 &amp;  $B35 + 7  ) )</f>
        <v>5.7283105316263683E-2</v>
      </c>
      <c r="G35" s="118">
        <f t="shared" ca="1" si="1"/>
        <v>2.5009343466431133E-4</v>
      </c>
      <c r="H35" s="118"/>
      <c r="J35" s="135" t="str">
        <f t="shared" si="3"/>
        <v>2081_05</v>
      </c>
      <c r="K35" s="134" cm="1">
        <f t="array" aca="1" ref="K35" ca="1" xml:space="preserve"> IF( LEFT($J35,4)*12 + RIGHT($J35,2) &lt; 2081*12, "",
      IF( LEFT($J35,4)*12 + RIGHT($J35,2) &lt; 24981,  INDIRECT("'" &amp; $J35 &amp; "'!AA8" ), INDIRECT("'" &amp; $J35 &amp; "'!N8" ) ) )</f>
        <v>5.8515688100748552E-2</v>
      </c>
      <c r="L35" s="134" cm="1">
        <f t="array" aca="1" ref="L35" ca="1" xml:space="preserve"> IF( LEFT($J35,4)*12 + RIGHT($J35,2) &lt; 2081*12, "",
      IF( LEFT($J35,4)*12 + RIGHT($J35,2) &lt; 24981,  INDIRECT("'" &amp; $J35 &amp; "'!AA10" ), INDIRECT("'" &amp; $J35 &amp; "'!N10" ) ) )</f>
        <v>5.4678994019505378E-2</v>
      </c>
      <c r="M35" s="134" cm="1">
        <f t="array" aca="1" ref="M35" ca="1" xml:space="preserve"> IF( LEFT($J35,4)*12 + RIGHT($J35,2) &lt; 2081*12, "",
      IF( LEFT($J35,4)*12 + RIGHT($J35,2) &lt; 24981,  INDIRECT("'" &amp; $J35 &amp; "'!AA12" ), INDIRECT("'" &amp; $J35 &amp; "'!N12" ) ) )</f>
        <v>5.4453482727089941E-2</v>
      </c>
      <c r="N35" s="134" cm="1">
        <f t="array" aca="1" ref="N35" ca="1" xml:space="preserve"> IF( LEFT($J35,4)*12 + RIGHT($J35,2) &lt; 2081*12, "",
      IF( LEFT($J35,4)*12 + RIGHT($J35,2) &lt; 24981,  INDIRECT("'" &amp; $J35 &amp; "'!AA14" ), INDIRECT("'" &amp; $J35 &amp; "'!N14" ) ) )</f>
        <v>5.4483471629619196E-2</v>
      </c>
      <c r="O35" s="134" cm="1">
        <f t="array" aca="1" ref="O35" ca="1" xml:space="preserve"> IF( LEFT($J35,4)*12 + RIGHT($J35,2) &lt; 2081*12, "",
      IF( LEFT($J35,4)*12 + RIGHT($J35,2) &lt; 24981,  INDIRECT("'" &amp; $J35 &amp; "'!AA17" ), INDIRECT("'" &amp; $J35 &amp; "'!N17" ) ) )</f>
        <v>5.4524268062941195E-2</v>
      </c>
      <c r="P35" s="134" cm="1">
        <f t="array" aca="1" ref="P35" ca="1" xml:space="preserve"> IF( LEFT($J35,4)*12 + RIGHT($J35,2) &lt; 2081*12, "",
      IF( LEFT($J35,4)*12 + RIGHT($J35,2) &lt; 24981,  INDIRECT("'" &amp; $J35 &amp; "'!AA27" ), INDIRECT("'" &amp; $J35 &amp; "'!N27" ) ) )</f>
        <v>5.4631301231305773E-2</v>
      </c>
      <c r="U35" s="139">
        <f ca="1" xml:space="preserve"> _xlfn.STDEV.P(K34:K57) / AVERAGE(K34:K57)</f>
        <v>7.3998759478338894E-2</v>
      </c>
      <c r="V35" s="139">
        <f t="shared" ref="V35:Z35" ca="1" si="5" xml:space="preserve"> _xlfn.STDEV.P(L34:L57) / AVERAGE(L34:L57)</f>
        <v>5.3535175521763817E-2</v>
      </c>
      <c r="W35" s="139">
        <f t="shared" ca="1" si="5"/>
        <v>4.8363144158929082E-2</v>
      </c>
      <c r="X35" s="139">
        <f t="shared" ca="1" si="5"/>
        <v>4.7235504669808984E-2</v>
      </c>
      <c r="Y35" s="139">
        <f t="shared" ca="1" si="5"/>
        <v>4.6529526452380864E-2</v>
      </c>
      <c r="Z35" s="139">
        <f t="shared" ca="1" si="5"/>
        <v>3.0069422869993485E-2</v>
      </c>
    </row>
    <row r="36" spans="2:26" x14ac:dyDescent="0.35">
      <c r="B36" s="95">
        <v>26</v>
      </c>
      <c r="C36" s="98" cm="1">
        <f t="array" aca="1" ref="C36" ca="1" xml:space="preserve"> IF( ISERROR(INDIRECT(  "'" &amp; C$9 &amp; "'" &amp;  "!"   &amp;   "AA" &amp;  $B36 + 7  ) ), "n/a", INDIRECT(  "'" &amp; C$9 &amp; "'" &amp;  "!"   &amp;   C$10 &amp;  $B36 + 7  ) )</f>
        <v>5.4421852045117403E-2</v>
      </c>
      <c r="D36" s="98" cm="1">
        <f t="array" aca="1" ref="D36" ca="1" xml:space="preserve"> IF( ISERROR(INDIRECT(  "'" &amp; D$9 &amp; "'" &amp;  "!"   &amp;   "AA" &amp;  $B36 + 7  ) ), "n/a", INDIRECT(  "'" &amp; D$9 &amp; "'" &amp;  "!"   &amp;   D$10 &amp;  $B36 + 7  ) )</f>
        <v>5.7180568741214577E-2</v>
      </c>
      <c r="E36" s="98" cm="1">
        <f t="array" aca="1" ref="E36" ca="1" xml:space="preserve"> IF( ISERROR(INDIRECT(  "'" &amp; E$9 &amp; "'" &amp;  "!"   &amp;   "AA" &amp;  $B36 + 7  ) ), "n/a", INDIRECT(  "'" &amp; E$9 &amp; "'" &amp;  "!"   &amp;   E$10 &amp;  $B36 + 7  ) )</f>
        <v>5.6891760588237084E-2</v>
      </c>
      <c r="F36" s="98" cm="1">
        <f t="array" aca="1" ref="F36" ca="1" xml:space="preserve"> IF( ISERROR(INDIRECT(  "'" &amp; F$9 &amp; "'" &amp;  "!"   &amp;   "AA" &amp;  $B36 + 7  ) ), "n/a", INDIRECT(  "'" &amp; F$9 &amp; "'" &amp;  "!"   &amp;   F$10 &amp;  $B36 + 7  ) )</f>
        <v>5.7129263151007859E-2</v>
      </c>
      <c r="G36" s="118">
        <f t="shared" ca="1" si="1"/>
        <v>2.3750256277077497E-4</v>
      </c>
      <c r="H36" s="118"/>
      <c r="J36" s="135" t="str">
        <f>IF( VALUE( RIGHT(J37,2) ) = 1, VALUE( LEFT(J37,4)-1 )  &amp; "_12",
     IF( VALUE( RIGHT(J37,2) ) &lt; 10, LEFT(J37,6) &amp; VALUE(RIGHT(J37,2) - 1 ),
         IF( VALUE( RIGHT(J37,2) ) = 10, LEFT(J37,5) &amp; "0" &amp; VALUE(RIGHT(J37,2) - 1 ),
             LEFT(J37,5) &amp; VALUE(RIGHT(J37,2) - 1 ) )  ) )</f>
        <v>2081_06</v>
      </c>
      <c r="K36" s="134" cm="1">
        <f t="array" aca="1" ref="K36" ca="1" xml:space="preserve"> IF( LEFT($J36,4)*12 + RIGHT($J36,2) &lt; 2081*12, "",
      IF( LEFT($J36,4)*12 + RIGHT($J36,2) &lt; 24981,  INDIRECT("'" &amp; $J36 &amp; "'!AA8" ), INDIRECT("'" &amp; $J36 &amp; "'!N8" ) ) )</f>
        <v>5.738950000000103E-2</v>
      </c>
      <c r="L36" s="134" cm="1">
        <f t="array" aca="1" ref="L36" ca="1" xml:space="preserve"> IF( LEFT($J36,4)*12 + RIGHT($J36,2) &lt; 2081*12, "",
      IF( LEFT($J36,4)*12 + RIGHT($J36,2) &lt; 24981,  INDIRECT("'" &amp; $J36 &amp; "'!AA10" ), INDIRECT("'" &amp; $J36 &amp; "'!N10" ) ) )</f>
        <v>5.3874500000001158E-2</v>
      </c>
      <c r="M36" s="134" cm="1">
        <f t="array" aca="1" ref="M36" ca="1" xml:space="preserve"> IF( LEFT($J36,4)*12 + RIGHT($J36,2) &lt; 2081*12, "",
      IF( LEFT($J36,4)*12 + RIGHT($J36,2) &lt; 24981,  INDIRECT("'" &amp; $J36 &amp; "'!AA12" ), INDIRECT("'" &amp; $J36 &amp; "'!N12" ) ) )</f>
        <v>5.4002500000000841E-2</v>
      </c>
      <c r="N36" s="134" cm="1">
        <f t="array" aca="1" ref="N36" ca="1" xml:space="preserve"> IF( LEFT($J36,4)*12 + RIGHT($J36,2) &lt; 2081*12, "",
      IF( LEFT($J36,4)*12 + RIGHT($J36,2) &lt; 24981,  INDIRECT("'" &amp; $J36 &amp; "'!AA14" ), INDIRECT("'" &amp; $J36 &amp; "'!N14" ) ) )</f>
        <v>5.4187275191669881E-2</v>
      </c>
      <c r="O36" s="134" cm="1">
        <f t="array" aca="1" ref="O36" ca="1" xml:space="preserve"> IF( LEFT($J36,4)*12 + RIGHT($J36,2) &lt; 2081*12, "",
      IF( LEFT($J36,4)*12 + RIGHT($J36,2) &lt; 24981,  INDIRECT("'" &amp; $J36 &amp; "'!AA17" ), INDIRECT("'" &amp; $J36 &amp; "'!N17" ) ) )</f>
        <v>5.433825598546238E-2</v>
      </c>
      <c r="P36" s="134" cm="1">
        <f t="array" aca="1" ref="P36" ca="1" xml:space="preserve"> IF( LEFT($J36,4)*12 + RIGHT($J36,2) &lt; 2081*12, "",
      IF( LEFT($J36,4)*12 + RIGHT($J36,2) &lt; 24981,  INDIRECT("'" &amp; $J36 &amp; "'!AA27" ), INDIRECT("'" &amp; $J36 &amp; "'!N27" ) ) )</f>
        <v>5.455644424823447E-2</v>
      </c>
    </row>
    <row r="37" spans="2:26" x14ac:dyDescent="0.35">
      <c r="B37" s="95">
        <v>27</v>
      </c>
      <c r="C37" s="98" cm="1">
        <f t="array" aca="1" ref="C37" ca="1" xml:space="preserve"> IF( ISERROR(INDIRECT(  "'" &amp; C$9 &amp; "'" &amp;  "!"   &amp;   "AA" &amp;  $B37 + 7  ) ), "n/a", INDIRECT(  "'" &amp; C$9 &amp; "'" &amp;  "!"   &amp;   C$10 &amp;  $B37 + 7  ) )</f>
        <v>5.4413125610013768E-2</v>
      </c>
      <c r="D37" s="98" cm="1">
        <f t="array" aca="1" ref="D37" ca="1" xml:space="preserve"> IF( ISERROR(INDIRECT(  "'" &amp; D$9 &amp; "'" &amp;  "!"   &amp;   "AA" &amp;  $B37 + 7  ) ), "n/a", INDIRECT(  "'" &amp; D$9 &amp; "'" &amp;  "!"   &amp;   D$10 &amp;  $B37 + 7  ) )</f>
        <v>5.7043335112315185E-2</v>
      </c>
      <c r="E37" s="98" cm="1">
        <f t="array" aca="1" ref="E37" ca="1" xml:space="preserve"> IF( ISERROR(INDIRECT(  "'" &amp; E$9 &amp; "'" &amp;  "!"   &amp;   "AA" &amp;  $B37 + 7  ) ), "n/a", INDIRECT(  "'" &amp; E$9 &amp; "'" &amp;  "!"   &amp;   E$10 &amp;  $B37 + 7  ) )</f>
        <v>5.6758915826722323E-2</v>
      </c>
      <c r="F37" s="98" cm="1">
        <f t="array" aca="1" ref="F37" ca="1" xml:space="preserve"> IF( ISERROR(INDIRECT(  "'" &amp; F$9 &amp; "'" &amp;  "!"   &amp;   "AA" &amp;  $B37 + 7  ) ), "n/a", INDIRECT(  "'" &amp; F$9 &amp; "'" &amp;  "!"   &amp;   F$10 &amp;  $B37 + 7  ) )</f>
        <v>5.6984661828645145E-2</v>
      </c>
      <c r="G37" s="118">
        <f t="shared" ca="1" si="1"/>
        <v>2.257460019228219E-4</v>
      </c>
      <c r="H37" s="118"/>
      <c r="J37" s="135" t="str">
        <f t="shared" ref="J37:J38" si="6">IF( VALUE( RIGHT(J38,2) ) = 1, VALUE( LEFT(J38,4)-1 )  &amp; "_12",
     IF( VALUE( RIGHT(J38,2) ) &lt; 10, LEFT(J38,6) &amp; VALUE(RIGHT(J38,2) - 1 ),
         IF( VALUE( RIGHT(J38,2) ) = 10, LEFT(J38,5) &amp; "0" &amp; VALUE(RIGHT(J38,2) - 1 ),
             LEFT(J38,5) &amp; VALUE(RIGHT(J38,2) - 1 ) )  ) )</f>
        <v>2081_07</v>
      </c>
      <c r="K37" s="134" cm="1">
        <f t="array" aca="1" ref="K37" ca="1" xml:space="preserve"> IF( LEFT($J37,4)*12 + RIGHT($J37,2) &lt; 2081*12, "",
      IF( LEFT($J37,4)*12 + RIGHT($J37,2) &lt; 24981,  INDIRECT("'" &amp; $J37 &amp; "'!AA8" ), INDIRECT("'" &amp; $J37 &amp; "'!N8" ) ) )</f>
        <v>5.8972500000000233E-2</v>
      </c>
      <c r="L37" s="134" cm="1">
        <f t="array" aca="1" ref="L37" ca="1" xml:space="preserve"> IF( LEFT($J37,4)*12 + RIGHT($J37,2) &lt; 2081*12, "",
      IF( LEFT($J37,4)*12 + RIGHT($J37,2) &lt; 24981,  INDIRECT("'" &amp; $J37 &amp; "'!AA10" ), INDIRECT("'" &amp; $J37 &amp; "'!N10" ) ) )</f>
        <v>5.5353000000000208E-2</v>
      </c>
      <c r="M37" s="134" cm="1">
        <f t="array" aca="1" ref="M37" ca="1" xml:space="preserve"> IF( LEFT($J37,4)*12 + RIGHT($J37,2) &lt; 2081*12, "",
      IF( LEFT($J37,4)*12 + RIGHT($J37,2) &lt; 24981,  INDIRECT("'" &amp; $J37 &amp; "'!AA12" ), INDIRECT("'" &amp; $J37 &amp; "'!N12" ) ) )</f>
        <v>5.54298333333334E-2</v>
      </c>
      <c r="N37" s="134" cm="1">
        <f t="array" aca="1" ref="N37" ca="1" xml:space="preserve"> IF( LEFT($J37,4)*12 + RIGHT($J37,2) &lt; 2081*12, "",
      IF( LEFT($J37,4)*12 + RIGHT($J37,2) &lt; 24981,  INDIRECT("'" &amp; $J37 &amp; "'!AA14" ), INDIRECT("'" &amp; $J37 &amp; "'!N14" ) ) )</f>
        <v>5.5565174634325754E-2</v>
      </c>
      <c r="O37" s="134" cm="1">
        <f t="array" aca="1" ref="O37" ca="1" xml:space="preserve"> IF( LEFT($J37,4)*12 + RIGHT($J37,2) &lt; 2081*12, "",
      IF( LEFT($J37,4)*12 + RIGHT($J37,2) &lt; 24981,  INDIRECT("'" &amp; $J37 &amp; "'!AA17" ), INDIRECT("'" &amp; $J37 &amp; "'!N17" ) ) )</f>
        <v>5.5612963201266075E-2</v>
      </c>
      <c r="P37" s="134" cm="1">
        <f t="array" aca="1" ref="P37" ca="1" xml:space="preserve"> IF( LEFT($J37,4)*12 + RIGHT($J37,2) &lt; 2081*12, "",
      IF( LEFT($J37,4)*12 + RIGHT($J37,2) &lt; 24981,  INDIRECT("'" &amp; $J37 &amp; "'!AA27" ), INDIRECT("'" &amp; $J37 &amp; "'!N27" ) ) )</f>
        <v>5.5515410585089908E-2</v>
      </c>
    </row>
    <row r="38" spans="2:26" x14ac:dyDescent="0.35">
      <c r="B38" s="95">
        <v>28</v>
      </c>
      <c r="C38" s="98" cm="1">
        <f t="array" aca="1" ref="C38" ca="1" xml:space="preserve"> IF( ISERROR(INDIRECT(  "'" &amp; C$9 &amp; "'" &amp;  "!"   &amp;   "AA" &amp;  $B38 + 7  ) ), "n/a", INDIRECT(  "'" &amp; C$9 &amp; "'" &amp;  "!"   &amp;   C$10 &amp;  $B38 + 7  ) )</f>
        <v>5.4404025537245326E-2</v>
      </c>
      <c r="D38" s="98" cm="1">
        <f t="array" aca="1" ref="D38" ca="1" xml:space="preserve"> IF( ISERROR(INDIRECT(  "'" &amp; D$9 &amp; "'" &amp;  "!"   &amp;   "AA" &amp;  $B38 + 7  ) ), "n/a", INDIRECT(  "'" &amp; D$9 &amp; "'" &amp;  "!"   &amp;   D$10 &amp;  $B38 + 7  ) )</f>
        <v>5.6914252693249789E-2</v>
      </c>
      <c r="E38" s="98" cm="1">
        <f t="array" aca="1" ref="E38" ca="1" xml:space="preserve"> IF( ISERROR(INDIRECT(  "'" &amp; E$9 &amp; "'" &amp;  "!"   &amp;   "AA" &amp;  $B38 + 7  ) ), "n/a", INDIRECT(  "'" &amp; E$9 &amp; "'" &amp;  "!"   &amp;   E$10 &amp;  $B38 + 7  ) )</f>
        <v>5.6633969280678098E-2</v>
      </c>
      <c r="F38" s="98" cm="1">
        <f t="array" aca="1" ref="F38" ca="1" xml:space="preserve"> IF( ISERROR(INDIRECT(  "'" &amp; F$9 &amp; "'" &amp;  "!"   &amp;   "AA" &amp;  $B38 + 7  ) ), "n/a", INDIRECT(  "'" &amp; F$9 &amp; "'" &amp;  "!"   &amp;   F$10 &amp;  $B38 + 7  ) )</f>
        <v>5.6848732013513592E-2</v>
      </c>
      <c r="G38" s="118">
        <f t="shared" ca="1" si="1"/>
        <v>2.1476273283549396E-4</v>
      </c>
      <c r="H38" s="118"/>
      <c r="J38" s="135" t="str">
        <f t="shared" si="6"/>
        <v>2081_08</v>
      </c>
      <c r="K38" s="134" cm="1">
        <f t="array" aca="1" ref="K38" ca="1" xml:space="preserve"> IF( LEFT($J38,4)*12 + RIGHT($J38,2) &lt; 2081*12, "",
      IF( LEFT($J38,4)*12 + RIGHT($J38,2) &lt; 24981,  INDIRECT("'" &amp; $J38 &amp; "'!AA8" ), INDIRECT("'" &amp; $J38 &amp; "'!N8" ) ) )</f>
        <v>5.8708622873491718E-2</v>
      </c>
      <c r="L38" s="134" cm="1">
        <f t="array" aca="1" ref="L38" ca="1" xml:space="preserve"> IF( LEFT($J38,4)*12 + RIGHT($J38,2) &lt; 2081*12, "",
      IF( LEFT($J38,4)*12 + RIGHT($J38,2) &lt; 24981,  INDIRECT("'" &amp; $J38 &amp; "'!AA10" ), INDIRECT("'" &amp; $J38 &amp; "'!N10" ) ) )</f>
        <v>5.5633011833558843E-2</v>
      </c>
      <c r="M38" s="134" cm="1">
        <f t="array" aca="1" ref="M38" ca="1" xml:space="preserve"> IF( LEFT($J38,4)*12 + RIGHT($J38,2) &lt; 2081*12, "",
      IF( LEFT($J38,4)*12 + RIGHT($J38,2) &lt; 24981,  INDIRECT("'" &amp; $J38 &amp; "'!AA12" ), INDIRECT("'" &amp; $J38 &amp; "'!N12" ) ) )</f>
        <v>5.5507007444412171E-2</v>
      </c>
      <c r="N38" s="134" cm="1">
        <f t="array" aca="1" ref="N38" ca="1" xml:space="preserve"> IF( LEFT($J38,4)*12 + RIGHT($J38,2) &lt; 2081*12, "",
      IF( LEFT($J38,4)*12 + RIGHT($J38,2) &lt; 24981,  INDIRECT("'" &amp; $J38 &amp; "'!AA14" ), INDIRECT("'" &amp; $J38 &amp; "'!N14" ) ) )</f>
        <v>5.5582273377935421E-2</v>
      </c>
      <c r="O38" s="134" cm="1">
        <f t="array" aca="1" ref="O38" ca="1" xml:space="preserve"> IF( LEFT($J38,4)*12 + RIGHT($J38,2) &lt; 2081*12, "",
      IF( LEFT($J38,4)*12 + RIGHT($J38,2) &lt; 24981,  INDIRECT("'" &amp; $J38 &amp; "'!AA17" ), INDIRECT("'" &amp; $J38 &amp; "'!N17" ) ) )</f>
        <v>5.5595933164210409E-2</v>
      </c>
      <c r="P38" s="134" cm="1">
        <f t="array" aca="1" ref="P38" ca="1" xml:space="preserve"> IF( LEFT($J38,4)*12 + RIGHT($J38,2) &lt; 2081*12, "",
      IF( LEFT($J38,4)*12 + RIGHT($J38,2) &lt; 24981,  INDIRECT("'" &amp; $J38 &amp; "'!AA27" ), INDIRECT("'" &amp; $J38 &amp; "'!N27" ) ) )</f>
        <v>5.5486162312813558E-2</v>
      </c>
    </row>
    <row r="39" spans="2:26" x14ac:dyDescent="0.35">
      <c r="B39" s="95">
        <v>29</v>
      </c>
      <c r="C39" s="98" cm="1">
        <f t="array" aca="1" ref="C39" ca="1" xml:space="preserve"> IF( ISERROR(INDIRECT(  "'" &amp; C$9 &amp; "'" &amp;  "!"   &amp;   "AA" &amp;  $B39 + 7  ) ), "n/a", INDIRECT(  "'" &amp; C$9 &amp; "'" &amp;  "!"   &amp;   C$10 &amp;  $B39 + 7  ) )</f>
        <v>5.4394734615023976E-2</v>
      </c>
      <c r="D39" s="98" cm="1">
        <f t="array" aca="1" ref="D39" ca="1" xml:space="preserve"> IF( ISERROR(INDIRECT(  "'" &amp; D$9 &amp; "'" &amp;  "!"   &amp;   "AA" &amp;  $B39 + 7  ) ), "n/a", INDIRECT(  "'" &amp; D$9 &amp; "'" &amp;  "!"   &amp;   D$10 &amp;  $B39 + 7  ) )</f>
        <v>5.6792800442933888E-2</v>
      </c>
      <c r="E39" s="98" cm="1">
        <f t="array" aca="1" ref="E39" ca="1" xml:space="preserve"> IF( ISERROR(INDIRECT(  "'" &amp; E$9 &amp; "'" &amp;  "!"   &amp;   "AA" &amp;  $B39 + 7  ) ), "n/a", INDIRECT(  "'" &amp; E$9 &amp; "'" &amp;  "!"   &amp;   E$10 &amp;  $B39 + 7  ) )</f>
        <v>5.6516408084051228E-2</v>
      </c>
      <c r="F39" s="98" cm="1">
        <f t="array" aca="1" ref="F39" ca="1" xml:space="preserve"> IF( ISERROR(INDIRECT(  "'" &amp; F$9 &amp; "'" &amp;  "!"   &amp;   "AA" &amp;  $B39 + 7  ) ), "n/a", INDIRECT(  "'" &amp; F$9 &amp; "'" &amp;  "!"   &amp;   F$10 &amp;  $B39 + 7  ) )</f>
        <v>5.6720901000354207E-2</v>
      </c>
      <c r="G39" s="118">
        <f t="shared" ca="1" si="1"/>
        <v>2.044929163029785E-4</v>
      </c>
      <c r="H39" s="118"/>
      <c r="J39" s="135" t="str">
        <f t="shared" ref="J39:J55" si="7">IF( VALUE( RIGHT(J40,2) ) = 1, VALUE( LEFT(J40,4)-1 )  &amp; "_12",
     IF( VALUE( RIGHT(J40,2) ) &lt; 10, LEFT(J40,6) &amp; VALUE(RIGHT(J40,2) - 1 ),
         IF( VALUE( RIGHT(J40,2) ) = 10, LEFT(J40,5) &amp; "0" &amp; VALUE(RIGHT(J40,2) - 1 ),
             LEFT(J40,5) &amp; VALUE(RIGHT(J40,2) - 1 ) )  ) )</f>
        <v>2081_09</v>
      </c>
      <c r="K39" s="134" cm="1">
        <f t="array" aca="1" ref="K39" ca="1" xml:space="preserve"> IF( LEFT($J39,4)*12 + RIGHT($J39,2) &lt; 2081*12, "",
      IF( LEFT($J39,4)*12 + RIGHT($J39,2) &lt; 24981,  INDIRECT("'" &amp; $J39 &amp; "'!AA8" ), INDIRECT("'" &amp; $J39 &amp; "'!N8" ) ) )</f>
        <v>5.9628604421504541E-2</v>
      </c>
      <c r="L39" s="134" cm="1">
        <f t="array" aca="1" ref="L39" ca="1" xml:space="preserve"> IF( LEFT($J39,4)*12 + RIGHT($J39,2) &lt; 2081*12, "",
      IF( LEFT($J39,4)*12 + RIGHT($J39,2) &lt; 24981,  INDIRECT("'" &amp; $J39 &amp; "'!AA10" ), INDIRECT("'" &amp; $J39 &amp; "'!N10" ) ) )</f>
        <v>5.747142981430442E-2</v>
      </c>
      <c r="M39" s="134" cm="1">
        <f t="array" aca="1" ref="M39" ca="1" xml:space="preserve"> IF( LEFT($J39,4)*12 + RIGHT($J39,2) &lt; 2081*12, "",
      IF( LEFT($J39,4)*12 + RIGHT($J39,2) &lt; 24981,  INDIRECT("'" &amp; $J39 &amp; "'!AA12" ), INDIRECT("'" &amp; $J39 &amp; "'!N12" ) ) )</f>
        <v>5.7765527545294848E-2</v>
      </c>
      <c r="N39" s="134" cm="1">
        <f t="array" aca="1" ref="N39" ca="1" xml:space="preserve"> IF( LEFT($J39,4)*12 + RIGHT($J39,2) &lt; 2081*12, "",
      IF( LEFT($J39,4)*12 + RIGHT($J39,2) &lt; 24981,  INDIRECT("'" &amp; $J39 &amp; "'!AA14" ), INDIRECT("'" &amp; $J39 &amp; "'!N14" ) ) )</f>
        <v>5.8066498822783918E-2</v>
      </c>
      <c r="O39" s="134" cm="1">
        <f t="array" aca="1" ref="O39" ca="1" xml:space="preserve"> IF( LEFT($J39,4)*12 + RIGHT($J39,2) &lt; 2081*12, "",
      IF( LEFT($J39,4)*12 + RIGHT($J39,2) &lt; 24981,  INDIRECT("'" &amp; $J39 &amp; "'!AA17" ), INDIRECT("'" &amp; $J39 &amp; "'!N17" ) ) )</f>
        <v>5.83696093078927E-2</v>
      </c>
      <c r="P39" s="134" cm="1">
        <f t="array" aca="1" ref="P39" ca="1" xml:space="preserve"> IF( LEFT($J39,4)*12 + RIGHT($J39,2) &lt; 2081*12, "",
      IF( LEFT($J39,4)*12 + RIGHT($J39,2) &lt; 24981,  INDIRECT("'" &amp; $J39 &amp; "'!AA27" ), INDIRECT("'" &amp; $J39 &amp; "'!N27" ) ) )</f>
        <v>5.7439520916346076E-2</v>
      </c>
    </row>
    <row r="40" spans="2:26" x14ac:dyDescent="0.35">
      <c r="B40" s="95">
        <v>30</v>
      </c>
      <c r="C40" s="98" cm="1">
        <f t="array" aca="1" ref="C40" ca="1" xml:space="preserve"> IF( ISERROR(INDIRECT(  "'" &amp; C$9 &amp; "'" &amp;  "!"   &amp;   "AA" &amp;  $B40 + 7  ) ), "n/a", INDIRECT(  "'" &amp; C$9 &amp; "'" &amp;  "!"   &amp;   C$10 &amp;  $B40 + 7  ) )</f>
        <v>5.4385390428283387E-2</v>
      </c>
      <c r="D40" s="98" cm="1">
        <f t="array" aca="1" ref="D40" ca="1" xml:space="preserve"> IF( ISERROR(INDIRECT(  "'" &amp; D$9 &amp; "'" &amp;  "!"   &amp;   "AA" &amp;  $B40 + 7  ) ), "n/a", INDIRECT(  "'" &amp; D$9 &amp; "'" &amp;  "!"   &amp;   D$10 &amp;  $B40 + 7  ) )</f>
        <v>5.667846412449129E-2</v>
      </c>
      <c r="E40" s="98" cm="1">
        <f t="array" aca="1" ref="E40" ca="1" xml:space="preserve"> IF( ISERROR(INDIRECT(  "'" &amp; E$9 &amp; "'" &amp;  "!"   &amp;   "AA" &amp;  $B40 + 7  ) ), "n/a", INDIRECT(  "'" &amp; E$9 &amp; "'" &amp;  "!"   &amp;   E$10 &amp;  $B40 + 7  ) )</f>
        <v>5.6405729757314171E-2</v>
      </c>
      <c r="F40" s="98" cm="1">
        <f t="array" aca="1" ref="F40" ca="1" xml:space="preserve"> IF( ISERROR(INDIRECT(  "'" &amp; F$9 &amp; "'" &amp;  "!"   &amp;   "AA" &amp;  $B40 + 7  ) ), "n/a", INDIRECT(  "'" &amp; F$9 &amp; "'" &amp;  "!"   &amp;   F$10 &amp;  $B40 + 7  ) )</f>
        <v>5.6600609183722561E-2</v>
      </c>
      <c r="G40" s="118">
        <f t="shared" ca="1" si="1"/>
        <v>1.9487942640838973E-4</v>
      </c>
      <c r="H40" s="118"/>
      <c r="J40" s="135" t="str">
        <f t="shared" si="7"/>
        <v>2081_10</v>
      </c>
      <c r="K40" s="134" cm="1">
        <f t="array" aca="1" ref="K40" ca="1" xml:space="preserve"> IF( LEFT($J40,4)*12 + RIGHT($J40,2) &lt; 2081*12, "",
      IF( LEFT($J40,4)*12 + RIGHT($J40,2) &lt; 24981,  INDIRECT("'" &amp; $J40 &amp; "'!AA8" ), INDIRECT("'" &amp; $J40 &amp; "'!N8" ) ) )</f>
        <v>5.7568864000852579E-2</v>
      </c>
      <c r="L40" s="134" cm="1">
        <f t="array" aca="1" ref="L40" ca="1" xml:space="preserve"> IF( LEFT($J40,4)*12 + RIGHT($J40,2) &lt; 2081*12, "",
      IF( LEFT($J40,4)*12 + RIGHT($J40,2) &lt; 24981,  INDIRECT("'" &amp; $J40 &amp; "'!AA10" ), INDIRECT("'" &amp; $J40 &amp; "'!N10" ) ) )</f>
        <v>5.547019512327811E-2</v>
      </c>
      <c r="M40" s="134" cm="1">
        <f t="array" aca="1" ref="M40" ca="1" xml:space="preserve"> IF( LEFT($J40,4)*12 + RIGHT($J40,2) &lt; 2081*12, "",
      IF( LEFT($J40,4)*12 + RIGHT($J40,2) &lt; 24981,  INDIRECT("'" &amp; $J40 &amp; "'!AA12" ), INDIRECT("'" &amp; $J40 &amp; "'!N12" ) ) )</f>
        <v>5.5940959247599675E-2</v>
      </c>
      <c r="N40" s="134" cm="1">
        <f t="array" aca="1" ref="N40" ca="1" xml:space="preserve"> IF( LEFT($J40,4)*12 + RIGHT($J40,2) &lt; 2081*12, "",
      IF( LEFT($J40,4)*12 + RIGHT($J40,2) &lt; 24981,  INDIRECT("'" &amp; $J40 &amp; "'!AA14" ), INDIRECT("'" &amp; $J40 &amp; "'!N14" ) ) )</f>
        <v>5.6391444366643118E-2</v>
      </c>
      <c r="O40" s="134" cm="1">
        <f t="array" aca="1" ref="O40" ca="1" xml:space="preserve"> IF( LEFT($J40,4)*12 + RIGHT($J40,2) &lt; 2081*12, "",
      IF( LEFT($J40,4)*12 + RIGHT($J40,2) &lt; 24981,  INDIRECT("'" &amp; $J40 &amp; "'!AA17" ), INDIRECT("'" &amp; $J40 &amp; "'!N17" ) ) )</f>
        <v>5.6823112532400355E-2</v>
      </c>
      <c r="P40" s="134" cm="1">
        <f t="array" aca="1" ref="P40" ca="1" xml:space="preserve"> IF( LEFT($J40,4)*12 + RIGHT($J40,2) &lt; 2081*12, "",
      IF( LEFT($J40,4)*12 + RIGHT($J40,2) &lt; 24981,  INDIRECT("'" &amp; $J40 &amp; "'!AA27" ), INDIRECT("'" &amp; $J40 &amp; "'!N27" ) ) )</f>
        <v>5.6441245397414797E-2</v>
      </c>
    </row>
    <row r="41" spans="2:26" x14ac:dyDescent="0.35">
      <c r="B41" s="95">
        <v>31</v>
      </c>
      <c r="C41" s="98" cm="1">
        <f t="array" aca="1" ref="C41" ca="1" xml:space="preserve"> IF( ISERROR(INDIRECT(  "'" &amp; C$9 &amp; "'" &amp;  "!"   &amp;   "AA" &amp;  $B41 + 7  ) ), "n/a", INDIRECT(  "'" &amp; C$9 &amp; "'" &amp;  "!"   &amp;   C$10 &amp;  $B41 + 7  ) )</f>
        <v>5.4376095655118695E-2</v>
      </c>
      <c r="D41" s="98" cm="1">
        <f t="array" aca="1" ref="D41" ca="1" xml:space="preserve"> IF( ISERROR(INDIRECT(  "'" &amp; D$9 &amp; "'" &amp;  "!"   &amp;   "AA" &amp;  $B41 + 7  ) ), "n/a", INDIRECT(  "'" &amp; D$9 &amp; "'" &amp;  "!"   &amp;   D$10 &amp;  $B41 + 7  ) )</f>
        <v>5.6570747375781716E-2</v>
      </c>
      <c r="E41" s="98" cm="1">
        <f t="array" aca="1" ref="E41" ca="1" xml:space="preserve"> IF( ISERROR(INDIRECT(  "'" &amp; E$9 &amp; "'" &amp;  "!"   &amp;   "AA" &amp;  $B41 + 7  ) ), "n/a", INDIRECT(  "'" &amp; E$9 &amp; "'" &amp;  "!"   &amp;   E$10 &amp;  $B41 + 7  ) )</f>
        <v>5.6301451570097472E-2</v>
      </c>
      <c r="F41" s="98" cm="1">
        <f t="array" aca="1" ref="F41" ca="1" xml:space="preserve"> IF( ISERROR(INDIRECT(  "'" &amp; F$9 &amp; "'" &amp;  "!"   &amp;   "AA" &amp;  $B41 + 7  ) ), "n/a", INDIRECT(  "'" &amp; F$9 &amp; "'" &amp;  "!"   &amp;   F$10 &amp;  $B41 + 7  ) )</f>
        <v>5.648732026076031E-2</v>
      </c>
      <c r="G41" s="118">
        <f t="shared" ca="1" si="1"/>
        <v>1.8586869066283818E-4</v>
      </c>
      <c r="H41" s="118"/>
      <c r="J41" s="135" t="str">
        <f t="shared" si="7"/>
        <v>2081_11</v>
      </c>
      <c r="K41" s="134" cm="1">
        <f t="array" aca="1" ref="K41" ca="1" xml:space="preserve"> IF( LEFT($J41,4)*12 + RIGHT($J41,2) &lt; 2081*12, "",
      IF( LEFT($J41,4)*12 + RIGHT($J41,2) &lt; 24981,  INDIRECT("'" &amp; $J41 &amp; "'!AA8" ), INDIRECT("'" &amp; $J41 &amp; "'!N8" ) ) )</f>
        <v>5.5386572267537272E-2</v>
      </c>
      <c r="L41" s="134" cm="1">
        <f t="array" aca="1" ref="L41" ca="1" xml:space="preserve"> IF( LEFT($J41,4)*12 + RIGHT($J41,2) &lt; 2081*12, "",
      IF( LEFT($J41,4)*12 + RIGHT($J41,2) &lt; 24981,  INDIRECT("'" &amp; $J41 &amp; "'!AA10" ), INDIRECT("'" &amp; $J41 &amp; "'!N10" ) ) )</f>
        <v>5.3486995602011866E-2</v>
      </c>
      <c r="M41" s="134" cm="1">
        <f t="array" aca="1" ref="M41" ca="1" xml:space="preserve"> IF( LEFT($J41,4)*12 + RIGHT($J41,2) &lt; 2081*12, "",
      IF( LEFT($J41,4)*12 + RIGHT($J41,2) &lt; 24981,  INDIRECT("'" &amp; $J41 &amp; "'!AA12" ), INDIRECT("'" &amp; $J41 &amp; "'!N12" ) ) )</f>
        <v>5.406704544098706E-2</v>
      </c>
      <c r="N41" s="134" cm="1">
        <f t="array" aca="1" ref="N41" ca="1" xml:space="preserve"> IF( LEFT($J41,4)*12 + RIGHT($J41,2) &lt; 2081*12, "",
      IF( LEFT($J41,4)*12 + RIGHT($J41,2) &lt; 24981,  INDIRECT("'" &amp; $J41 &amp; "'!AA14" ), INDIRECT("'" &amp; $J41 &amp; "'!N14" ) ) )</f>
        <v>5.4671698830730309E-2</v>
      </c>
      <c r="O41" s="134" cm="1">
        <f t="array" aca="1" ref="O41" ca="1" xml:space="preserve"> IF( LEFT($J41,4)*12 + RIGHT($J41,2) &lt; 2081*12, "",
      IF( LEFT($J41,4)*12 + RIGHT($J41,2) &lt; 24981,  INDIRECT("'" &amp; $J41 &amp; "'!AA17" ), INDIRECT("'" &amp; $J41 &amp; "'!N17" ) ) )</f>
        <v>5.5380239614948534E-2</v>
      </c>
      <c r="P41" s="134" cm="1">
        <f t="array" aca="1" ref="P41" ca="1" xml:space="preserve"> IF( LEFT($J41,4)*12 + RIGHT($J41,2) &lt; 2081*12, "",
      IF( LEFT($J41,4)*12 + RIGHT($J41,2) &lt; 24981,  INDIRECT("'" &amp; $J41 &amp; "'!AA27" ), INDIRECT("'" &amp; $J41 &amp; "'!N27" ) ) )</f>
        <v>5.5537585658176125E-2</v>
      </c>
    </row>
    <row r="42" spans="2:26" x14ac:dyDescent="0.35">
      <c r="B42" s="95">
        <v>32</v>
      </c>
      <c r="C42" s="98" cm="1">
        <f t="array" aca="1" ref="C42" ca="1" xml:space="preserve"> IF( ISERROR(INDIRECT(  "'" &amp; C$9 &amp; "'" &amp;  "!"   &amp;   "AA" &amp;  $B42 + 7  ) ), "n/a", INDIRECT(  "'" &amp; C$9 &amp; "'" &amp;  "!"   &amp;   C$10 &amp;  $B42 + 7  ) )</f>
        <v>5.4366926000847027E-2</v>
      </c>
      <c r="D42" s="98" cm="1">
        <f t="array" aca="1" ref="D42" ca="1" xml:space="preserve"> IF( ISERROR(INDIRECT(  "'" &amp; D$9 &amp; "'" &amp;  "!"   &amp;   "AA" &amp;  $B42 + 7  ) ), "n/a", INDIRECT(  "'" &amp; D$9 &amp; "'" &amp;  "!"   &amp;   D$10 &amp;  $B42 + 7  ) )</f>
        <v>5.646917834803622E-2</v>
      </c>
      <c r="E42" s="98" cm="1">
        <f t="array" aca="1" ref="E42" ca="1" xml:space="preserve"> IF( ISERROR(INDIRECT(  "'" &amp; E$9 &amp; "'" &amp;  "!"   &amp;   "AA" &amp;  $B42 + 7  ) ), "n/a", INDIRECT(  "'" &amp; E$9 &amp; "'" &amp;  "!"   &amp;   E$10 &amp;  $B42 + 7  ) )</f>
        <v>5.620311605340822E-2</v>
      </c>
      <c r="F42" s="98" cm="1">
        <f t="array" aca="1" ref="F42" ca="1" xml:space="preserve"> IF( ISERROR(INDIRECT(  "'" &amp; F$9 &amp; "'" &amp;  "!"   &amp;   "AA" &amp;  $B42 + 7  ) ), "n/a", INDIRECT(  "'" &amp; F$9 &amp; "'" &amp;  "!"   &amp;   F$10 &amp;  $B42 + 7  ) )</f>
        <v>5.6380527129898272E-2</v>
      </c>
      <c r="G42" s="118">
        <f t="shared" ca="1" si="1"/>
        <v>1.7741107649005272E-4</v>
      </c>
      <c r="H42" s="118"/>
      <c r="J42" s="135" t="str">
        <f t="shared" si="7"/>
        <v>2081_12</v>
      </c>
      <c r="K42" s="134" cm="1">
        <f t="array" aca="1" ref="K42" ca="1" xml:space="preserve"> IF( LEFT($J42,4)*12 + RIGHT($J42,2) &lt; 2081*12, "",
      IF( LEFT($J42,4)*12 + RIGHT($J42,2) &lt; 24981,  INDIRECT("'" &amp; $J42 &amp; "'!AA8" ), INDIRECT("'" &amp; $J42 &amp; "'!N8" ) ) )</f>
        <v>5.2124043110667491E-2</v>
      </c>
      <c r="L42" s="134" cm="1">
        <f t="array" aca="1" ref="L42" ca="1" xml:space="preserve"> IF( LEFT($J42,4)*12 + RIGHT($J42,2) &lt; 2081*12, "",
      IF( LEFT($J42,4)*12 + RIGHT($J42,2) &lt; 24981,  INDIRECT("'" &amp; $J42 &amp; "'!AA10" ), INDIRECT("'" &amp; $J42 &amp; "'!N10" ) ) )</f>
        <v>5.0681338815523391E-2</v>
      </c>
      <c r="M42" s="134" cm="1">
        <f t="array" aca="1" ref="M42" ca="1" xml:space="preserve"> IF( LEFT($J42,4)*12 + RIGHT($J42,2) &lt; 2081*12, "",
      IF( LEFT($J42,4)*12 + RIGHT($J42,2) &lt; 24981,  INDIRECT("'" &amp; $J42 &amp; "'!AA12" ), INDIRECT("'" &amp; $J42 &amp; "'!N12" ) ) )</f>
        <v>5.1540899149467911E-2</v>
      </c>
      <c r="N42" s="134" cm="1">
        <f t="array" aca="1" ref="N42" ca="1" xml:space="preserve"> IF( LEFT($J42,4)*12 + RIGHT($J42,2) &lt; 2081*12, "",
      IF( LEFT($J42,4)*12 + RIGHT($J42,2) &lt; 24981,  INDIRECT("'" &amp; $J42 &amp; "'!AA14" ), INDIRECT("'" &amp; $J42 &amp; "'!N14" ) ) )</f>
        <v>5.2367879032917619E-2</v>
      </c>
      <c r="O42" s="134" cm="1">
        <f t="array" aca="1" ref="O42" ca="1" xml:space="preserve"> IF( LEFT($J42,4)*12 + RIGHT($J42,2) &lt; 2081*12, "",
      IF( LEFT($J42,4)*12 + RIGHT($J42,2) &lt; 24981,  INDIRECT("'" &amp; $J42 &amp; "'!AA17" ), INDIRECT("'" &amp; $J42 &amp; "'!N17" ) ) )</f>
        <v>5.3381464487429753E-2</v>
      </c>
      <c r="P42" s="134" cm="1">
        <f t="array" aca="1" ref="P42" ca="1" xml:space="preserve"> IF( LEFT($J42,4)*12 + RIGHT($J42,2) &lt; 2081*12, "",
      IF( LEFT($J42,4)*12 + RIGHT($J42,2) &lt; 24981,  INDIRECT("'" &amp; $J42 &amp; "'!AA27" ), INDIRECT("'" &amp; $J42 &amp; "'!N27" ) ) )</f>
        <v>5.4276820816455684E-2</v>
      </c>
    </row>
    <row r="43" spans="2:26" x14ac:dyDescent="0.35">
      <c r="B43" s="95">
        <v>33</v>
      </c>
      <c r="C43" s="98" cm="1">
        <f t="array" aca="1" ref="C43" ca="1" xml:space="preserve"> IF( ISERROR(INDIRECT(  "'" &amp; C$9 &amp; "'" &amp;  "!"   &amp;   "AA" &amp;  $B43 + 7  ) ), "n/a", INDIRECT(  "'" &amp; C$9 &amp; "'" &amp;  "!"   &amp;   C$10 &amp;  $B43 + 7  ) )</f>
        <v>5.4357936332261714E-2</v>
      </c>
      <c r="D43" s="98" cm="1">
        <f t="array" aca="1" ref="D43" ca="1" xml:space="preserve"> IF( ISERROR(INDIRECT(  "'" &amp; D$9 &amp; "'" &amp;  "!"   &amp;   "AA" &amp;  $B43 + 7  ) ), "n/a", INDIRECT(  "'" &amp; D$9 &amp; "'" &amp;  "!"   &amp;   D$10 &amp;  $B43 + 7  ) )</f>
        <v>5.6373313306441686E-2</v>
      </c>
      <c r="E43" s="98" cm="1">
        <f t="array" aca="1" ref="E43" ca="1" xml:space="preserve"> IF( ISERROR(INDIRECT(  "'" &amp; E$9 &amp; "'" &amp;  "!"   &amp;   "AA" &amp;  $B43 + 7  ) ), "n/a", INDIRECT(  "'" &amp; E$9 &amp; "'" &amp;  "!"   &amp;   E$10 &amp;  $B43 + 7  ) )</f>
        <v>5.6110293873558481E-2</v>
      </c>
      <c r="F43" s="98" cm="1">
        <f t="array" aca="1" ref="F43" ca="1" xml:space="preserve"> IF( ISERROR(INDIRECT(  "'" &amp; F$9 &amp; "'" &amp;  "!"   &amp;   "AA" &amp;  $B43 + 7  ) ), "n/a", INDIRECT(  "'" &amp; F$9 &amp; "'" &amp;  "!"   &amp;   F$10 &amp;  $B43 + 7  ) )</f>
        <v>5.6279754860161901E-2</v>
      </c>
      <c r="G43" s="118">
        <f t="shared" ca="1" si="1"/>
        <v>1.6946098660342024E-4</v>
      </c>
      <c r="H43" s="118"/>
      <c r="J43" s="135" t="str">
        <f t="shared" si="7"/>
        <v>2082_01</v>
      </c>
      <c r="K43" s="134" cm="1">
        <f t="array" aca="1" ref="K43" ca="1" xml:space="preserve"> IF( LEFT($J43,4)*12 + RIGHT($J43,2) &lt; 2081*12, "",
      IF( LEFT($J43,4)*12 + RIGHT($J43,2) &lt; 24981,  INDIRECT("'" &amp; $J43 &amp; "'!AA8" ), INDIRECT("'" &amp; $J43 &amp; "'!N8" ) ) )</f>
        <v>5.0015702027116575E-2</v>
      </c>
      <c r="L43" s="134" cm="1">
        <f t="array" aca="1" ref="L43" ca="1" xml:space="preserve"> IF( LEFT($J43,4)*12 + RIGHT($J43,2) &lt; 2081*12, "",
      IF( LEFT($J43,4)*12 + RIGHT($J43,2) &lt; 24981,  INDIRECT("'" &amp; $J43 &amp; "'!AA10" ), INDIRECT("'" &amp; $J43 &amp; "'!N10" ) ) )</f>
        <v>4.9257520254698317E-2</v>
      </c>
      <c r="M43" s="134" cm="1">
        <f t="array" aca="1" ref="M43" ca="1" xml:space="preserve"> IF( LEFT($J43,4)*12 + RIGHT($J43,2) &lt; 2081*12, "",
      IF( LEFT($J43,4)*12 + RIGHT($J43,2) &lt; 24981,  INDIRECT("'" &amp; $J43 &amp; "'!AA12" ), INDIRECT("'" &amp; $J43 &amp; "'!N12" ) ) )</f>
        <v>5.0316533203748959E-2</v>
      </c>
      <c r="N43" s="134" cm="1">
        <f t="array" aca="1" ref="N43" ca="1" xml:space="preserve"> IF( LEFT($J43,4)*12 + RIGHT($J43,2) &lt; 2081*12, "",
      IF( LEFT($J43,4)*12 + RIGHT($J43,2) &lt; 24981,  INDIRECT("'" &amp; $J43 &amp; "'!AA14" ), INDIRECT("'" &amp; $J43 &amp; "'!N14" ) ) )</f>
        <v>5.1209029581862131E-2</v>
      </c>
      <c r="O43" s="134" cm="1">
        <f t="array" aca="1" ref="O43" ca="1" xml:space="preserve"> IF( LEFT($J43,4)*12 + RIGHT($J43,2) &lt; 2081*12, "",
      IF( LEFT($J43,4)*12 + RIGHT($J43,2) &lt; 24981,  INDIRECT("'" &amp; $J43 &amp; "'!AA17" ), INDIRECT("'" &amp; $J43 &amp; "'!N17" ) ) )</f>
        <v>5.2383325869202135E-2</v>
      </c>
      <c r="P43" s="134" cm="1">
        <f t="array" aca="1" ref="P43" ca="1" xml:space="preserve"> IF( LEFT($J43,4)*12 + RIGHT($J43,2) &lt; 2081*12, "",
      IF( LEFT($J43,4)*12 + RIGHT($J43,2) &lt; 24981,  INDIRECT("'" &amp; $J43 &amp; "'!AA27" ), INDIRECT("'" &amp; $J43 &amp; "'!N27" ) ) )</f>
        <v>5.3654434325189682E-2</v>
      </c>
    </row>
    <row r="44" spans="2:26" x14ac:dyDescent="0.35">
      <c r="B44" s="95">
        <v>34</v>
      </c>
      <c r="C44" s="98" cm="1">
        <f t="array" aca="1" ref="C44" ca="1" xml:space="preserve"> IF( ISERROR(INDIRECT(  "'" &amp; C$9 &amp; "'" &amp;  "!"   &amp;   "AA" &amp;  $B44 + 7  ) ), "n/a", INDIRECT(  "'" &amp; C$9 &amp; "'" &amp;  "!"   &amp;   C$10 &amp;  $B44 + 7  ) )</f>
        <v>5.4349165433703384E-2</v>
      </c>
      <c r="D44" s="98" cm="1">
        <f t="array" aca="1" ref="D44" ca="1" xml:space="preserve"> IF( ISERROR(INDIRECT(  "'" &amp; D$9 &amp; "'" &amp;  "!"   &amp;   "AA" &amp;  $B44 + 7  ) ), "n/a", INDIRECT(  "'" &amp; D$9 &amp; "'" &amp;  "!"   &amp;   D$10 &amp;  $B44 + 7  ) )</f>
        <v>5.6282738172132696E-2</v>
      </c>
      <c r="E44" s="98" cm="1">
        <f t="array" aca="1" ref="E44" ca="1" xml:space="preserve"> IF( ISERROR(INDIRECT(  "'" &amp; E$9 &amp; "'" &amp;  "!"   &amp;   "AA" &amp;  $B44 + 7  ) ), "n/a", INDIRECT(  "'" &amp; E$9 &amp; "'" &amp;  "!"   &amp;   E$10 &amp;  $B44 + 7  ) )</f>
        <v>5.6022584920952356E-2</v>
      </c>
      <c r="F44" s="98" cm="1">
        <f t="array" aca="1" ref="F44" ca="1" xml:space="preserve"> IF( ISERROR(INDIRECT(  "'" &amp; F$9 &amp; "'" &amp;  "!"   &amp;   "AA" &amp;  $B44 + 7  ) ), "n/a", INDIRECT(  "'" &amp; F$9 &amp; "'" &amp;  "!"   &amp;   F$10 &amp;  $B44 + 7  ) )</f>
        <v>5.6184561694129442E-2</v>
      </c>
      <c r="G44" s="118">
        <f t="shared" ca="1" si="1"/>
        <v>1.6197677317708603E-4</v>
      </c>
      <c r="H44" s="118"/>
      <c r="J44" s="135" t="str">
        <f t="shared" si="7"/>
        <v>2082_02</v>
      </c>
      <c r="K44" s="134" cm="1">
        <f t="array" aca="1" ref="K44" ca="1" xml:space="preserve"> IF( LEFT($J44,4)*12 + RIGHT($J44,2) &lt; 2081*12, "",
      IF( LEFT($J44,4)*12 + RIGHT($J44,2) &lt; 24981,  INDIRECT("'" &amp; $J44 &amp; "'!AA8" ), INDIRECT("'" &amp; $J44 &amp; "'!N8" ) ) )</f>
        <v>5.0004555792359781E-2</v>
      </c>
      <c r="L44" s="134" cm="1">
        <f t="array" aca="1" ref="L44" ca="1" xml:space="preserve"> IF( LEFT($J44,4)*12 + RIGHT($J44,2) &lt; 2081*12, "",
      IF( LEFT($J44,4)*12 + RIGHT($J44,2) &lt; 24981,  INDIRECT("'" &amp; $J44 &amp; "'!AA10" ), INDIRECT("'" &amp; $J44 &amp; "'!N10" ) ) )</f>
        <v>5.031420801515174E-2</v>
      </c>
      <c r="M44" s="134" cm="1">
        <f t="array" aca="1" ref="M44" ca="1" xml:space="preserve"> IF( LEFT($J44,4)*12 + RIGHT($J44,2) &lt; 2081*12, "",
      IF( LEFT($J44,4)*12 + RIGHT($J44,2) &lt; 24981,  INDIRECT("'" &amp; $J44 &amp; "'!AA12" ), INDIRECT("'" &amp; $J44 &amp; "'!N12" ) ) )</f>
        <v>5.1692994968536965E-2</v>
      </c>
      <c r="N44" s="134" cm="1">
        <f t="array" aca="1" ref="N44" ca="1" xml:space="preserve"> IF( LEFT($J44,4)*12 + RIGHT($J44,2) &lt; 2081*12, "",
      IF( LEFT($J44,4)*12 + RIGHT($J44,2) &lt; 24981,  INDIRECT("'" &amp; $J44 &amp; "'!AA14" ), INDIRECT("'" &amp; $J44 &amp; "'!N14" ) ) )</f>
        <v>5.2686837603543646E-2</v>
      </c>
      <c r="O44" s="134" cm="1">
        <f t="array" aca="1" ref="O44" ca="1" xml:space="preserve"> IF( LEFT($J44,4)*12 + RIGHT($J44,2) &lt; 2081*12, "",
      IF( LEFT($J44,4)*12 + RIGHT($J44,2) &lt; 24981,  INDIRECT("'" &amp; $J44 &amp; "'!AA17" ), INDIRECT("'" &amp; $J44 &amp; "'!N17" ) ) )</f>
        <v>5.3985794970369483E-2</v>
      </c>
      <c r="P44" s="134" cm="1">
        <f t="array" aca="1" ref="P44" ca="1" xml:space="preserve"> IF( LEFT($J44,4)*12 + RIGHT($J44,2) &lt; 2081*12, "",
      IF( LEFT($J44,4)*12 + RIGHT($J44,2) &lt; 24981,  INDIRECT("'" &amp; $J44 &amp; "'!AA27" ), INDIRECT("'" &amp; $J44 &amp; "'!N27" ) ) )</f>
        <v>5.4823246967403261E-2</v>
      </c>
    </row>
    <row r="45" spans="2:26" x14ac:dyDescent="0.35">
      <c r="B45" s="95">
        <v>35</v>
      </c>
      <c r="C45" s="98" cm="1">
        <f t="array" aca="1" ref="C45" ca="1" xml:space="preserve"> IF( ISERROR(INDIRECT(  "'" &amp; C$9 &amp; "'" &amp;  "!"   &amp;   "AA" &amp;  $B45 + 7  ) ), "n/a", INDIRECT(  "'" &amp; C$9 &amp; "'" &amp;  "!"   &amp;   C$10 &amp;  $B45 + 7  ) )</f>
        <v>5.4340639703009508E-2</v>
      </c>
      <c r="D45" s="98" cm="1">
        <f t="array" aca="1" ref="D45" ca="1" xml:space="preserve"> IF( ISERROR(INDIRECT(  "'" &amp; D$9 &amp; "'" &amp;  "!"   &amp;   "AA" &amp;  $B45 + 7  ) ), "n/a", INDIRECT(  "'" &amp; D$9 &amp; "'" &amp;  "!"   &amp;   D$10 &amp;  $B45 + 7  ) )</f>
        <v>5.6197068693323082E-2</v>
      </c>
      <c r="E45" s="98" cm="1">
        <f t="array" aca="1" ref="E45" ca="1" xml:space="preserve"> IF( ISERROR(INDIRECT(  "'" &amp; E$9 &amp; "'" &amp;  "!"   &amp;   "AA" &amp;  $B45 + 7  ) ), "n/a", INDIRECT(  "'" &amp; E$9 &amp; "'" &amp;  "!"   &amp;   E$10 &amp;  $B45 + 7  ) )</f>
        <v>5.5939618213659337E-2</v>
      </c>
      <c r="F45" s="98" cm="1">
        <f t="array" aca="1" ref="F45" ca="1" xml:space="preserve"> IF( ISERROR(INDIRECT(  "'" &amp; F$9 &amp; "'" &amp;  "!"   &amp;   "AA" &amp;  $B45 + 7  ) ), "n/a", INDIRECT(  "'" &amp; F$9 &amp; "'" &amp;  "!"   &amp;   F$10 &amp;  $B45 + 7  ) )</f>
        <v>5.6094538758280299E-2</v>
      </c>
      <c r="G45" s="118">
        <f t="shared" ca="1" si="1"/>
        <v>1.5492054462096227E-4</v>
      </c>
      <c r="H45" s="118"/>
      <c r="J45" s="135" t="str">
        <f t="shared" si="7"/>
        <v>2082_03</v>
      </c>
      <c r="K45" s="134" cm="1">
        <f t="array" aca="1" ref="K45" ca="1" xml:space="preserve"> IF( LEFT($J45,4)*12 + RIGHT($J45,2) &lt; 2081*12, "",
      IF( LEFT($J45,4)*12 + RIGHT($J45,2) &lt; 24981,  INDIRECT("'" &amp; $J45 &amp; "'!AA8" ), INDIRECT("'" &amp; $J45 &amp; "'!N8" ) ) )</f>
        <v>4.979865641974679E-2</v>
      </c>
      <c r="L45" s="134" cm="1">
        <f t="array" aca="1" ref="L45" ca="1" xml:space="preserve"> IF( LEFT($J45,4)*12 + RIGHT($J45,2) &lt; 2081*12, "",
      IF( LEFT($J45,4)*12 + RIGHT($J45,2) &lt; 24981,  INDIRECT("'" &amp; $J45 &amp; "'!AA10" ), INDIRECT("'" &amp; $J45 &amp; "'!N10" ) ) )</f>
        <v>5.012405639221873E-2</v>
      </c>
      <c r="M45" s="134" cm="1">
        <f t="array" aca="1" ref="M45" ca="1" xml:space="preserve"> IF( LEFT($J45,4)*12 + RIGHT($J45,2) &lt; 2081*12, "",
      IF( LEFT($J45,4)*12 + RIGHT($J45,2) &lt; 24981,  INDIRECT("'" &amp; $J45 &amp; "'!AA12" ), INDIRECT("'" &amp; $J45 &amp; "'!N12" ) ) )</f>
        <v>5.1518240772737922E-2</v>
      </c>
      <c r="N45" s="134" cm="1">
        <f t="array" aca="1" ref="N45" ca="1" xml:space="preserve"> IF( LEFT($J45,4)*12 + RIGHT($J45,2) &lt; 2081*12, "",
      IF( LEFT($J45,4)*12 + RIGHT($J45,2) &lt; 24981,  INDIRECT("'" &amp; $J45 &amp; "'!AA14" ), INDIRECT("'" &amp; $J45 &amp; "'!N14" ) ) )</f>
        <v>5.2437340510594677E-2</v>
      </c>
      <c r="O45" s="134" cm="1">
        <f t="array" aca="1" ref="O45" ca="1" xml:space="preserve"> IF( LEFT($J45,4)*12 + RIGHT($J45,2) &lt; 2081*12, "",
      IF( LEFT($J45,4)*12 + RIGHT($J45,2) &lt; 24981,  INDIRECT("'" &amp; $J45 &amp; "'!AA17" ), INDIRECT("'" &amp; $J45 &amp; "'!N17" ) ) )</f>
        <v>5.3560618085494838E-2</v>
      </c>
      <c r="P45" s="134" cm="1">
        <f t="array" aca="1" ref="P45" ca="1" xml:space="preserve"> IF( LEFT($J45,4)*12 + RIGHT($J45,2) &lt; 2081*12, "",
      IF( LEFT($J45,4)*12 + RIGHT($J45,2) &lt; 24981,  INDIRECT("'" &amp; $J45 &amp; "'!AA27" ), INDIRECT("'" &amp; $J45 &amp; "'!N27" ) ) )</f>
        <v>5.4445987572452337E-2</v>
      </c>
    </row>
    <row r="46" spans="2:26" x14ac:dyDescent="0.35">
      <c r="B46" s="95">
        <v>36</v>
      </c>
      <c r="C46" s="98" cm="1">
        <f t="array" aca="1" ref="C46" ca="1" xml:space="preserve"> IF( ISERROR(INDIRECT(  "'" &amp; C$9 &amp; "'" &amp;  "!"   &amp;   "AA" &amp;  $B46 + 7  ) ), "n/a", INDIRECT(  "'" &amp; C$9 &amp; "'" &amp;  "!"   &amp;   C$10 &amp;  $B46 + 7  ) )</f>
        <v>5.4332376028719986E-2</v>
      </c>
      <c r="D46" s="98" cm="1">
        <f t="array" aca="1" ref="D46" ca="1" xml:space="preserve"> IF( ISERROR(INDIRECT(  "'" &amp; D$9 &amp; "'" &amp;  "!"   &amp;   "AA" &amp;  $B46 + 7  ) ), "n/a", INDIRECT(  "'" &amp; D$9 &amp; "'" &amp;  "!"   &amp;   D$10 &amp;  $B46 + 7  ) )</f>
        <v>5.6115949727294723E-2</v>
      </c>
      <c r="E46" s="98" cm="1">
        <f t="array" aca="1" ref="E46" ca="1" xml:space="preserve"> IF( ISERROR(INDIRECT(  "'" &amp; E$9 &amp; "'" &amp;  "!"   &amp;   "AA" &amp;  $B46 + 7  ) ), "n/a", INDIRECT(  "'" &amp; E$9 &amp; "'" &amp;  "!"   &amp;   E$10 &amp;  $B46 + 7  ) )</f>
        <v>5.5861051036528719E-2</v>
      </c>
      <c r="F46" s="98" cm="1">
        <f t="array" aca="1" ref="F46" ca="1" xml:space="preserve"> IF( ISERROR(INDIRECT(  "'" &amp; F$9 &amp; "'" &amp;  "!"   &amp;   "AA" &amp;  $B46 + 7  ) ), "n/a", INDIRECT(  "'" &amp; F$9 &amp; "'" &amp;  "!"   &amp;   F$10 &amp;  $B46 + 7  ) )</f>
        <v>5.6009308950566217E-2</v>
      </c>
      <c r="G46" s="118">
        <f t="shared" ca="1" si="1"/>
        <v>1.4825791403749733E-4</v>
      </c>
      <c r="H46" s="118"/>
      <c r="J46" s="135" t="str">
        <f t="shared" si="7"/>
        <v>2082_04</v>
      </c>
      <c r="K46" s="134" cm="1">
        <f t="array" aca="1" ref="K46" ca="1" xml:space="preserve"> IF( LEFT($J46,4)*12 + RIGHT($J46,2) &lt; 2081*12, "",
      IF( LEFT($J46,4)*12 + RIGHT($J46,2) &lt; 24981,  INDIRECT("'" &amp; $J46 &amp; "'!AA8" ), INDIRECT("'" &amp; $J46 &amp; "'!N8" ) ) )</f>
        <v>4.9407480124380988E-2</v>
      </c>
      <c r="L46" s="134" cm="1">
        <f t="array" aca="1" ref="L46" ca="1" xml:space="preserve"> IF( LEFT($J46,4)*12 + RIGHT($J46,2) &lt; 2081*12, "",
      IF( LEFT($J46,4)*12 + RIGHT($J46,2) &lt; 24981,  INDIRECT("'" &amp; $J46 &amp; "'!AA10" ), INDIRECT("'" &amp; $J46 &amp; "'!N10" ) ) )</f>
        <v>4.9430639162075352E-2</v>
      </c>
      <c r="M46" s="134" cm="1">
        <f t="array" aca="1" ref="M46" ca="1" xml:space="preserve"> IF( LEFT($J46,4)*12 + RIGHT($J46,2) &lt; 2081*12, "",
      IF( LEFT($J46,4)*12 + RIGHT($J46,2) &lt; 24981,  INDIRECT("'" &amp; $J46 &amp; "'!AA12" ), INDIRECT("'" &amp; $J46 &amp; "'!N12" ) ) )</f>
        <v>5.0777676702070229E-2</v>
      </c>
      <c r="N46" s="134" cm="1">
        <f t="array" aca="1" ref="N46" ca="1" xml:space="preserve"> IF( LEFT($J46,4)*12 + RIGHT($J46,2) &lt; 2081*12, "",
      IF( LEFT($J46,4)*12 + RIGHT($J46,2) &lt; 24981,  INDIRECT("'" &amp; $J46 &amp; "'!AA14" ), INDIRECT("'" &amp; $J46 &amp; "'!N14" ) ) )</f>
        <v>5.1805293222366711E-2</v>
      </c>
      <c r="O46" s="134" cm="1">
        <f t="array" aca="1" ref="O46" ca="1" xml:space="preserve"> IF( LEFT($J46,4)*12 + RIGHT($J46,2) &lt; 2081*12, "",
      IF( LEFT($J46,4)*12 + RIGHT($J46,2) &lt; 24981,  INDIRECT("'" &amp; $J46 &amp; "'!AA17" ), INDIRECT("'" &amp; $J46 &amp; "'!N17" ) ) )</f>
        <v>5.3065456990101456E-2</v>
      </c>
      <c r="P46" s="134" cm="1">
        <f t="array" aca="1" ref="P46" ca="1" xml:space="preserve"> IF( LEFT($J46,4)*12 + RIGHT($J46,2) &lt; 2081*12, "",
      IF( LEFT($J46,4)*12 + RIGHT($J46,2) &lt; 24981,  INDIRECT("'" &amp; $J46 &amp; "'!AA27" ), INDIRECT("'" &amp; $J46 &amp; "'!N27" ) ) )</f>
        <v>5.4120174278016409E-2</v>
      </c>
    </row>
    <row r="47" spans="2:26" x14ac:dyDescent="0.35">
      <c r="B47" s="95">
        <v>37</v>
      </c>
      <c r="C47" s="98" cm="1">
        <f t="array" aca="1" ref="C47" ca="1" xml:space="preserve"> IF( ISERROR(INDIRECT(  "'" &amp; C$9 &amp; "'" &amp;  "!"   &amp;   "AA" &amp;  $B47 + 7  ) ), "n/a", INDIRECT(  "'" &amp; C$9 &amp; "'" &amp;  "!"   &amp;   C$10 &amp;  $B47 + 7  ) )</f>
        <v>5.4324384032703454E-2</v>
      </c>
      <c r="D47" s="98" cm="1">
        <f t="array" aca="1" ref="D47" ca="1" xml:space="preserve"> IF( ISERROR(INDIRECT(  "'" &amp; D$9 &amp; "'" &amp;  "!"   &amp;   "AA" &amp;  $B47 + 7  ) ), "n/a", INDIRECT(  "'" &amp; D$9 &amp; "'" &amp;  "!"   &amp;   D$10 &amp;  $B47 + 7  ) )</f>
        <v>5.6039053969183295E-2</v>
      </c>
      <c r="E47" s="98" cm="1">
        <f t="array" aca="1" ref="E47" ca="1" xml:space="preserve"> IF( ISERROR(INDIRECT(  "'" &amp; E$9 &amp; "'" &amp;  "!"   &amp;   "AA" &amp;  $B47 + 7  ) ), "n/a", INDIRECT(  "'" &amp; E$9 &amp; "'" &amp;  "!"   &amp;   E$10 &amp;  $B47 + 7  ) )</f>
        <v>5.5786567609551252E-2</v>
      </c>
      <c r="F47" s="98" cm="1">
        <f t="array" aca="1" ref="F47" ca="1" xml:space="preserve"> IF( ISERROR(INDIRECT(  "'" &amp; F$9 &amp; "'" &amp;  "!"   &amp;   "AA" &amp;  $B47 + 7  ) ), "n/a", INDIRECT(  "'" &amp; F$9 &amp; "'" &amp;  "!"   &amp;   F$10 &amp;  $B47 + 7  ) )</f>
        <v>5.5928525331064849E-2</v>
      </c>
      <c r="G47" s="118">
        <f t="shared" ca="1" si="1"/>
        <v>1.4195772151359698E-4</v>
      </c>
      <c r="H47" s="118"/>
      <c r="J47" s="135" t="str">
        <f t="shared" si="7"/>
        <v>2082_05</v>
      </c>
      <c r="K47" s="134" cm="1">
        <f t="array" aca="1" ref="K47" ca="1" xml:space="preserve"> IF( LEFT($J47,4)*12 + RIGHT($J47,2) &lt; 2081*12, "",
      IF( LEFT($J47,4)*12 + RIGHT($J47,2) &lt; 24981,  INDIRECT("'" &amp; $J47 &amp; "'!AA8" ), INDIRECT("'" &amp; $J47 &amp; "'!N8" ) ) )</f>
        <v>4.9263734236967692E-2</v>
      </c>
      <c r="L47" s="134" cm="1">
        <f t="array" aca="1" ref="L47" ca="1" xml:space="preserve"> IF( LEFT($J47,4)*12 + RIGHT($J47,2) &lt; 2081*12, "",
      IF( LEFT($J47,4)*12 + RIGHT($J47,2) &lt; 24981,  INDIRECT("'" &amp; $J47 &amp; "'!AA10" ), INDIRECT("'" &amp; $J47 &amp; "'!N10" ) ) )</f>
        <v>4.9536857130576761E-2</v>
      </c>
      <c r="M47" s="134" cm="1">
        <f t="array" aca="1" ref="M47" ca="1" xml:space="preserve"> IF( LEFT($J47,4)*12 + RIGHT($J47,2) &lt; 2081*12, "",
      IF( LEFT($J47,4)*12 + RIGHT($J47,2) &lt; 24981,  INDIRECT("'" &amp; $J47 &amp; "'!AA12" ), INDIRECT("'" &amp; $J47 &amp; "'!N12" ) ) )</f>
        <v>5.1106809012279486E-2</v>
      </c>
      <c r="N47" s="134" cm="1">
        <f t="array" aca="1" ref="N47" ca="1" xml:space="preserve"> IF( LEFT($J47,4)*12 + RIGHT($J47,2) &lt; 2081*12, "",
      IF( LEFT($J47,4)*12 + RIGHT($J47,2) &lt; 24981,  INDIRECT("'" &amp; $J47 &amp; "'!AA14" ), INDIRECT("'" &amp; $J47 &amp; "'!N14" ) ) )</f>
        <v>5.2307649975187109E-2</v>
      </c>
      <c r="O47" s="134" cm="1">
        <f t="array" aca="1" ref="O47" ca="1" xml:space="preserve"> IF( LEFT($J47,4)*12 + RIGHT($J47,2) &lt; 2081*12, "",
      IF( LEFT($J47,4)*12 + RIGHT($J47,2) &lt; 24981,  INDIRECT("'" &amp; $J47 &amp; "'!AA17" ), INDIRECT("'" &amp; $J47 &amp; "'!N17" ) ) )</f>
        <v>5.3771848628196617E-2</v>
      </c>
      <c r="P47" s="134" cm="1">
        <f t="array" aca="1" ref="P47" ca="1" xml:space="preserve"> IF( LEFT($J47,4)*12 + RIGHT($J47,2) &lt; 2081*12, "",
      IF( LEFT($J47,4)*12 + RIGHT($J47,2) &lt; 24981,  INDIRECT("'" &amp; $J47 &amp; "'!AA27" ), INDIRECT("'" &amp; $J47 &amp; "'!N27" ) ) )</f>
        <v>5.4664545051981817E-2</v>
      </c>
    </row>
    <row r="48" spans="2:26" x14ac:dyDescent="0.35">
      <c r="B48" s="95">
        <v>38</v>
      </c>
      <c r="C48" s="98" cm="1">
        <f t="array" aca="1" ref="C48" ca="1" xml:space="preserve"> IF( ISERROR(INDIRECT(  "'" &amp; C$9 &amp; "'" &amp;  "!"   &amp;   "AA" &amp;  $B48 + 7  ) ), "n/a", INDIRECT(  "'" &amp; C$9 &amp; "'" &amp;  "!"   &amp;   C$10 &amp;  $B48 + 7  ) )</f>
        <v>5.4316667819412912E-2</v>
      </c>
      <c r="D48" s="98" cm="1">
        <f t="array" aca="1" ref="D48" ca="1" xml:space="preserve"> IF( ISERROR(INDIRECT(  "'" &amp; D$9 &amp; "'" &amp;  "!"   &amp;   "AA" &amp;  $B48 + 7  ) ), "n/a", INDIRECT(  "'" &amp; D$9 &amp; "'" &amp;  "!"   &amp;   D$10 &amp;  $B48 + 7  ) )</f>
        <v>5.596608036021089E-2</v>
      </c>
      <c r="E48" s="98" cm="1">
        <f t="array" aca="1" ref="E48" ca="1" xml:space="preserve"> IF( ISERROR(INDIRECT(  "'" &amp; E$9 &amp; "'" &amp;  "!"   &amp;   "AA" &amp;  $B48 + 7  ) ), "n/a", INDIRECT(  "'" &amp; E$9 &amp; "'" &amp;  "!"   &amp;   E$10 &amp;  $B48 + 7  ) )</f>
        <v>5.5715877488988097E-2</v>
      </c>
      <c r="F48" s="98" cm="1">
        <f t="array" aca="1" ref="F48" ca="1" xml:space="preserve"> IF( ISERROR(INDIRECT(  "'" &amp; F$9 &amp; "'" &amp;  "!"   &amp;   "AA" &amp;  $B48 + 7  ) ), "n/a", INDIRECT(  "'" &amp; F$9 &amp; "'" &amp;  "!"   &amp;   F$10 &amp;  $B48 + 7  ) )</f>
        <v>5.5851869239846641E-2</v>
      </c>
      <c r="G48" s="118">
        <f t="shared" ca="1" si="1"/>
        <v>1.3599175085854398E-4</v>
      </c>
      <c r="H48" s="118"/>
      <c r="J48" s="135" t="str">
        <f t="shared" si="7"/>
        <v>2082_06</v>
      </c>
      <c r="K48" s="134" cm="1">
        <f t="array" aca="1" ref="K48" ca="1" xml:space="preserve"> IF( LEFT($J48,4)*12 + RIGHT($J48,2) &lt; 2081*12, "",
      IF( LEFT($J48,4)*12 + RIGHT($J48,2) &lt; 24981,  INDIRECT("'" &amp; $J48 &amp; "'!AA8" ), INDIRECT("'" &amp; $J48 &amp; "'!N8" ) ) )</f>
        <v>4.8924567928338686E-2</v>
      </c>
      <c r="L48" s="134" cm="1">
        <f t="array" aca="1" ref="L48" ca="1" xml:space="preserve"> IF( LEFT($J48,4)*12 + RIGHT($J48,2) &lt; 2081*12, "",
      IF( LEFT($J48,4)*12 + RIGHT($J48,2) &lt; 24981,  INDIRECT("'" &amp; $J48 &amp; "'!AA10" ), INDIRECT("'" &amp; $J48 &amp; "'!N10" ) ) )</f>
        <v>4.8846272360242526E-2</v>
      </c>
      <c r="M48" s="134" cm="1">
        <f t="array" aca="1" ref="M48" ca="1" xml:space="preserve"> IF( LEFT($J48,4)*12 + RIGHT($J48,2) &lt; 2081*12, "",
      IF( LEFT($J48,4)*12 + RIGHT($J48,2) &lt; 24981,  INDIRECT("'" &amp; $J48 &amp; "'!AA12" ), INDIRECT("'" &amp; $J48 &amp; "'!N12" ) ) )</f>
        <v>5.0417111808649384E-2</v>
      </c>
      <c r="N48" s="134" cm="1">
        <f t="array" aca="1" ref="N48" ca="1" xml:space="preserve"> IF( LEFT($J48,4)*12 + RIGHT($J48,2) &lt; 2081*12, "",
      IF( LEFT($J48,4)*12 + RIGHT($J48,2) &lt; 24981,  INDIRECT("'" &amp; $J48 &amp; "'!AA14" ), INDIRECT("'" &amp; $J48 &amp; "'!N14" ) ) )</f>
        <v>5.1670538405831357E-2</v>
      </c>
      <c r="O48" s="134" cm="1">
        <f t="array" aca="1" ref="O48" ca="1" xml:space="preserve"> IF( LEFT($J48,4)*12 + RIGHT($J48,2) &lt; 2081*12, "",
      IF( LEFT($J48,4)*12 + RIGHT($J48,2) &lt; 24981,  INDIRECT("'" &amp; $J48 &amp; "'!AA17" ), INDIRECT("'" &amp; $J48 &amp; "'!N17" ) ) )</f>
        <v>5.3203266654449299E-2</v>
      </c>
      <c r="P48" s="134" cm="1">
        <f t="array" aca="1" ref="P48" ca="1" xml:space="preserve"> IF( LEFT($J48,4)*12 + RIGHT($J48,2) &lt; 2081*12, "",
      IF( LEFT($J48,4)*12 + RIGHT($J48,2) &lt; 24981,  INDIRECT("'" &amp; $J48 &amp; "'!AA27" ), INDIRECT("'" &amp; $J48 &amp; "'!N27" ) ) )</f>
        <v>5.4275726180911699E-2</v>
      </c>
    </row>
    <row r="49" spans="2:16" x14ac:dyDescent="0.35">
      <c r="B49" s="95">
        <v>39</v>
      </c>
      <c r="C49" s="98" cm="1">
        <f t="array" aca="1" ref="C49" ca="1" xml:space="preserve"> IF( ISERROR(INDIRECT(  "'" &amp; C$9 &amp; "'" &amp;  "!"   &amp;   "AA" &amp;  $B49 + 7  ) ), "n/a", INDIRECT(  "'" &amp; C$9 &amp; "'" &amp;  "!"   &amp;   C$10 &amp;  $B49 + 7  ) )</f>
        <v>5.4309227340522348E-2</v>
      </c>
      <c r="D49" s="98" cm="1">
        <f t="array" aca="1" ref="D49" ca="1" xml:space="preserve"> IF( ISERROR(INDIRECT(  "'" &amp; D$9 &amp; "'" &amp;  "!"   &amp;   "AA" &amp;  $B49 + 7  ) ), "n/a", INDIRECT(  "'" &amp; D$9 &amp; "'" &amp;  "!"   &amp;   D$10 &amp;  $B49 + 7  ) )</f>
        <v>5.5896752334844368E-2</v>
      </c>
      <c r="E49" s="98" cm="1">
        <f t="array" aca="1" ref="E49" ca="1" xml:space="preserve"> IF( ISERROR(INDIRECT(  "'" &amp; E$9 &amp; "'" &amp;  "!"   &amp;   "AA" &amp;  $B49 + 7  ) ), "n/a", INDIRECT(  "'" &amp; E$9 &amp; "'" &amp;  "!"   &amp;   E$10 &amp;  $B49 + 7  ) )</f>
        <v>5.5648713840747988E-2</v>
      </c>
      <c r="F49" s="98" cm="1">
        <f t="array" aca="1" ref="F49" ca="1" xml:space="preserve"> IF( ISERROR(INDIRECT(  "'" &amp; F$9 &amp; "'" &amp;  "!"   &amp;   "AA" &amp;  $B49 + 7  ) ), "n/a", INDIRECT(  "'" &amp; F$9 &amp; "'" &amp;  "!"   &amp;   F$10 &amp;  $B49 + 7  ) )</f>
        <v>5.5779048294327449E-2</v>
      </c>
      <c r="G49" s="118">
        <f t="shared" ca="1" si="1"/>
        <v>1.303344535794615E-4</v>
      </c>
      <c r="H49" s="118"/>
      <c r="J49" s="135" t="str">
        <f t="shared" si="7"/>
        <v>2082_07</v>
      </c>
      <c r="K49" s="134" cm="1">
        <f t="array" aca="1" ref="K49" ca="1" xml:space="preserve"> IF( LEFT($J49,4)*12 + RIGHT($J49,2) &lt; 2081*12, "",
      IF( LEFT($J49,4)*12 + RIGHT($J49,2) &lt; 24981,  INDIRECT("'" &amp; $J49 &amp; "'!AA8" ), INDIRECT("'" &amp; $J49 &amp; "'!N8" ) ) )</f>
        <v>4.9445269607778307E-2</v>
      </c>
      <c r="L49" s="134" cm="1">
        <f t="array" aca="1" ref="L49" ca="1" xml:space="preserve"> IF( LEFT($J49,4)*12 + RIGHT($J49,2) &lt; 2081*12, "",
      IF( LEFT($J49,4)*12 + RIGHT($J49,2) &lt; 24981,  INDIRECT("'" &amp; $J49 &amp; "'!AA10" ), INDIRECT("'" &amp; $J49 &amp; "'!N10" ) ) )</f>
        <v>4.9955161127624326E-2</v>
      </c>
      <c r="M49" s="134" cm="1">
        <f t="array" aca="1" ref="M49" ca="1" xml:space="preserve"> IF( LEFT($J49,4)*12 + RIGHT($J49,2) &lt; 2081*12, "",
      IF( LEFT($J49,4)*12 + RIGHT($J49,2) &lt; 24981,  INDIRECT("'" &amp; $J49 &amp; "'!AA12" ), INDIRECT("'" &amp; $J49 &amp; "'!N12" ) ) )</f>
        <v>5.1650299943504452E-2</v>
      </c>
      <c r="N49" s="134" cm="1">
        <f t="array" aca="1" ref="N49" ca="1" xml:space="preserve"> IF( LEFT($J49,4)*12 + RIGHT($J49,2) &lt; 2081*12, "",
      IF( LEFT($J49,4)*12 + RIGHT($J49,2) &lt; 24981,  INDIRECT("'" &amp; $J49 &amp; "'!AA14" ), INDIRECT("'" &amp; $J49 &amp; "'!N14" ) ) )</f>
        <v>5.2829351669703595E-2</v>
      </c>
      <c r="O49" s="134" cm="1">
        <f t="array" aca="1" ref="O49" ca="1" xml:space="preserve"> IF( LEFT($J49,4)*12 + RIGHT($J49,2) &lt; 2081*12, "",
      IF( LEFT($J49,4)*12 + RIGHT($J49,2) &lt; 24981,  INDIRECT("'" &amp; $J49 &amp; "'!AA17" ), INDIRECT("'" &amp; $J49 &amp; "'!N17" ) ) )</f>
        <v>5.4206394507192224E-2</v>
      </c>
      <c r="P49" s="134" cm="1">
        <f t="array" aca="1" ref="P49" ca="1" xml:space="preserve"> IF( LEFT($J49,4)*12 + RIGHT($J49,2) &lt; 2081*12, "",
      IF( LEFT($J49,4)*12 + RIGHT($J49,2) &lt; 24981,  INDIRECT("'" &amp; $J49 &amp; "'!AA27" ), INDIRECT("'" &amp; $J49 &amp; "'!N27" ) ) )</f>
        <v>5.4875235914368714E-2</v>
      </c>
    </row>
    <row r="50" spans="2:16" x14ac:dyDescent="0.35">
      <c r="B50" s="95">
        <v>40</v>
      </c>
      <c r="C50" s="98" cm="1">
        <f t="array" aca="1" ref="C50" ca="1" xml:space="preserve"> IF( ISERROR(INDIRECT(  "'" &amp; C$9 &amp; "'" &amp;  "!"   &amp;   "AA" &amp;  $B50 + 7  ) ), "n/a", INDIRECT(  "'" &amp; C$9 &amp; "'" &amp;  "!"   &amp;   C$10 &amp;  $B50 + 7  ) )</f>
        <v>5.4302059459030438E-2</v>
      </c>
      <c r="D50" s="98" cm="1">
        <f t="array" aca="1" ref="D50" ca="1" xml:space="preserve"> IF( ISERROR(INDIRECT(  "'" &amp; D$9 &amp; "'" &amp;  "!"   &amp;   "AA" &amp;  $B50 + 7  ) ), "n/a", INDIRECT(  "'" &amp; D$9 &amp; "'" &amp;  "!"   &amp;   D$10 &amp;  $B50 + 7  ) )</f>
        <v>5.5830816014564411E-2</v>
      </c>
      <c r="E50" s="98" cm="1">
        <f t="array" aca="1" ref="E50" ca="1" xml:space="preserve"> IF( ISERROR(INDIRECT(  "'" &amp; E$9 &amp; "'" &amp;  "!"   &amp;   "AA" &amp;  $B50 + 7  ) ), "n/a", INDIRECT(  "'" &amp; E$9 &amp; "'" &amp;  "!"   &amp;   E$10 &amp;  $B50 + 7  ) )</f>
        <v>5.5584831680109303E-2</v>
      </c>
      <c r="F50" s="98" cm="1">
        <f t="array" aca="1" ref="F50" ca="1" xml:space="preserve"> IF( ISERROR(INDIRECT(  "'" &amp; F$9 &amp; "'" &amp;  "!"   &amp;   "AA" &amp;  $B50 + 7  ) ), "n/a", INDIRECT(  "'" &amp; F$9 &amp; "'" &amp;  "!"   &amp;   F$10 &amp;  $B50 + 7  ) )</f>
        <v>5.570979436771184E-2</v>
      </c>
      <c r="G50" s="118">
        <f t="shared" ca="1" si="1"/>
        <v>1.249626876025367E-4</v>
      </c>
      <c r="H50" s="118"/>
      <c r="J50" s="135" t="str">
        <f t="shared" si="7"/>
        <v>2082_08</v>
      </c>
      <c r="K50" s="134" cm="1">
        <f t="array" aca="1" ref="K50" ca="1" xml:space="preserve"> IF( LEFT($J50,4)*12 + RIGHT($J50,2) &lt; 2081*12, "",
      IF( LEFT($J50,4)*12 + RIGHT($J50,2) &lt; 24981,  INDIRECT("'" &amp; $J50 &amp; "'!AA8" ), INDIRECT("'" &amp; $J50 &amp; "'!N8" ) ) )</f>
        <v>4.8979254984961404E-2</v>
      </c>
      <c r="L50" s="134" cm="1">
        <f t="array" aca="1" ref="L50" ca="1" xml:space="preserve"> IF( LEFT($J50,4)*12 + RIGHT($J50,2) &lt; 2081*12, "",
      IF( LEFT($J50,4)*12 + RIGHT($J50,2) &lt; 24981,  INDIRECT("'" &amp; $J50 &amp; "'!AA10" ), INDIRECT("'" &amp; $J50 &amp; "'!N10" ) ) )</f>
        <v>5.0896986777549502E-2</v>
      </c>
      <c r="M50" s="134" cm="1">
        <f t="array" aca="1" ref="M50" ca="1" xml:space="preserve"> IF( LEFT($J50,4)*12 + RIGHT($J50,2) &lt; 2081*12, "",
      IF( LEFT($J50,4)*12 + RIGHT($J50,2) &lt; 24981,  INDIRECT("'" &amp; $J50 &amp; "'!AA12" ), INDIRECT("'" &amp; $J50 &amp; "'!N12" ) ) )</f>
        <v>5.30001695972111E-2</v>
      </c>
      <c r="N50" s="134" cm="1">
        <f t="array" aca="1" ref="N50" ca="1" xml:space="preserve"> IF( LEFT($J50,4)*12 + RIGHT($J50,2) &lt; 2081*12, "",
      IF( LEFT($J50,4)*12 + RIGHT($J50,2) &lt; 24981,  INDIRECT("'" &amp; $J50 &amp; "'!AA14" ), INDIRECT("'" &amp; $J50 &amp; "'!N14" ) ) )</f>
        <v>5.4366702097182085E-2</v>
      </c>
      <c r="O50" s="134" cm="1">
        <f t="array" aca="1" ref="O50" ca="1" xml:space="preserve"> IF( LEFT($J50,4)*12 + RIGHT($J50,2) &lt; 2081*12, "",
      IF( LEFT($J50,4)*12 + RIGHT($J50,2) &lt; 24981,  INDIRECT("'" &amp; $J50 &amp; "'!AA17" ), INDIRECT("'" &amp; $J50 &amp; "'!N17" ) ) )</f>
        <v>5.584661215474962E-2</v>
      </c>
      <c r="P50" s="134" cm="1">
        <f t="array" aca="1" ref="P50" ca="1" xml:space="preserve"> IF( LEFT($J50,4)*12 + RIGHT($J50,2) &lt; 2081*12, "",
      IF( LEFT($J50,4)*12 + RIGHT($J50,2) &lt; 24981,  INDIRECT("'" &amp; $J50 &amp; "'!AA27" ), INDIRECT("'" &amp; $J50 &amp; "'!N27" ) ) )</f>
        <v>5.59723439857851E-2</v>
      </c>
    </row>
    <row r="51" spans="2:16" x14ac:dyDescent="0.35">
      <c r="B51" s="95">
        <v>41</v>
      </c>
      <c r="C51" s="98" cm="1">
        <f t="array" aca="1" ref="C51" ca="1" xml:space="preserve"> IF( ISERROR(INDIRECT(  "'" &amp; C$9 &amp; "'" &amp;  "!"   &amp;   "AA" &amp;  $B51 + 7  ) ), "n/a", INDIRECT(  "'" &amp; C$9 &amp; "'" &amp;  "!"   &amp;   C$10 &amp;  $B51 + 7  ) )</f>
        <v>5.42951587780931E-2</v>
      </c>
      <c r="D51" s="98" cm="1">
        <f t="array" aca="1" ref="D51" ca="1" xml:space="preserve"> IF( ISERROR(INDIRECT(  "'" &amp; D$9 &amp; "'" &amp;  "!"   &amp;   "AA" &amp;  $B51 + 7  ) ), "n/a", INDIRECT(  "'" &amp; D$9 &amp; "'" &amp;  "!"   &amp;   D$10 &amp;  $B51 + 7  ) )</f>
        <v>5.5768038419386157E-2</v>
      </c>
      <c r="E51" s="98" cm="1">
        <f t="array" aca="1" ref="E51" ca="1" xml:space="preserve"> IF( ISERROR(INDIRECT(  "'" &amp; E$9 &amp; "'" &amp;  "!"   &amp;   "AA" &amp;  $B51 + 7  ) ), "n/a", INDIRECT(  "'" &amp; E$9 &amp; "'" &amp;  "!"   &amp;   E$10 &amp;  $B51 + 7  ) )</f>
        <v>5.5524006139768822E-2</v>
      </c>
      <c r="F51" s="98" cm="1">
        <f t="array" aca="1" ref="F51" ca="1" xml:space="preserve"> IF( ISERROR(INDIRECT(  "'" &amp; F$9 &amp; "'" &amp;  "!"   &amp;   "AA" &amp;  $B51 + 7  ) ), "n/a", INDIRECT(  "'" &amp; F$9 &amp; "'" &amp;  "!"   &amp;   F$10 &amp;  $B51 + 7  ) )</f>
        <v>5.5643861614525836E-2</v>
      </c>
      <c r="G51" s="118">
        <f t="shared" ca="1" si="1"/>
        <v>1.1985547475701352E-4</v>
      </c>
      <c r="H51" s="118"/>
      <c r="J51" s="135" t="str">
        <f t="shared" si="7"/>
        <v>2082_09</v>
      </c>
      <c r="K51" s="134" cm="1">
        <f t="array" aca="1" ref="K51" ca="1" xml:space="preserve"> IF( LEFT($J51,4)*12 + RIGHT($J51,2) &lt; 2081*12, "",
      IF( LEFT($J51,4)*12 + RIGHT($J51,2) &lt; 24981,  INDIRECT("'" &amp; $J51 &amp; "'!AA8" ), INDIRECT("'" &amp; $J51 &amp; "'!N8" ) ) )</f>
        <v>4.9368593602465767E-2</v>
      </c>
      <c r="L51" s="134" cm="1">
        <f t="array" aca="1" ref="L51" ca="1" xml:space="preserve"> IF( LEFT($J51,4)*12 + RIGHT($J51,2) &lt; 2081*12, "",
      IF( LEFT($J51,4)*12 + RIGHT($J51,2) &lt; 24981,  INDIRECT("'" &amp; $J51 &amp; "'!AA10" ), INDIRECT("'" &amp; $J51 &amp; "'!N10" ) ) )</f>
        <v>5.1520798252857158E-2</v>
      </c>
      <c r="M51" s="134" cm="1">
        <f t="array" aca="1" ref="M51" ca="1" xml:space="preserve"> IF( LEFT($J51,4)*12 + RIGHT($J51,2) &lt; 2081*12, "",
      IF( LEFT($J51,4)*12 + RIGHT($J51,2) &lt; 24981,  INDIRECT("'" &amp; $J51 &amp; "'!AA12" ), INDIRECT("'" &amp; $J51 &amp; "'!N12" ) ) )</f>
        <v>5.3642059223026228E-2</v>
      </c>
      <c r="N51" s="134" cm="1">
        <f t="array" aca="1" ref="N51" ca="1" xml:space="preserve"> IF( LEFT($J51,4)*12 + RIGHT($J51,2) &lt; 2081*12, "",
      IF( LEFT($J51,4)*12 + RIGHT($J51,2) &lt; 24981,  INDIRECT("'" &amp; $J51 &amp; "'!AA14" ), INDIRECT("'" &amp; $J51 &amp; "'!N14" ) ) )</f>
        <v>5.5128409293220271E-2</v>
      </c>
      <c r="O51" s="134" cm="1">
        <f t="array" aca="1" ref="O51" ca="1" xml:space="preserve"> IF( LEFT($J51,4)*12 + RIGHT($J51,2) &lt; 2081*12, "",
      IF( LEFT($J51,4)*12 + RIGHT($J51,2) &lt; 24981,  INDIRECT("'" &amp; $J51 &amp; "'!AA17" ), INDIRECT("'" &amp; $J51 &amp; "'!N17" ) ) )</f>
        <v>5.6706267937866928E-2</v>
      </c>
      <c r="P51" s="134" cm="1">
        <f t="array" aca="1" ref="P51" ca="1" xml:space="preserve"> IF( LEFT($J51,4)*12 + RIGHT($J51,2) &lt; 2081*12, "",
      IF( LEFT($J51,4)*12 + RIGHT($J51,2) &lt; 24981,  INDIRECT("'" &amp; $J51 &amp; "'!AA27" ), INDIRECT("'" &amp; $J51 &amp; "'!N27" ) ) )</f>
        <v>5.6560797785589312E-2</v>
      </c>
    </row>
    <row r="52" spans="2:16" x14ac:dyDescent="0.35">
      <c r="B52" s="95">
        <v>42</v>
      </c>
      <c r="C52" s="98" cm="1">
        <f t="array" aca="1" ref="C52" ca="1" xml:space="preserve"> IF( ISERROR(INDIRECT(  "'" &amp; C$9 &amp; "'" &amp;  "!"   &amp;   "AA" &amp;  $B52 + 7  ) ), "n/a", INDIRECT(  "'" &amp; C$9 &amp; "'" &amp;  "!"   &amp;   C$10 &amp;  $B52 + 7  ) )</f>
        <v>5.4288518285382725E-2</v>
      </c>
      <c r="D52" s="98" cm="1">
        <f t="array" aca="1" ref="D52" ca="1" xml:space="preserve"> IF( ISERROR(INDIRECT(  "'" &amp; D$9 &amp; "'" &amp;  "!"   &amp;   "AA" &amp;  $B52 + 7  ) ), "n/a", INDIRECT(  "'" &amp; D$9 &amp; "'" &amp;  "!"   &amp;   D$10 &amp;  $B52 + 7  ) )</f>
        <v>5.5708205742566186E-2</v>
      </c>
      <c r="E52" s="98" cm="1">
        <f t="array" aca="1" ref="E52" ca="1" xml:space="preserve"> IF( ISERROR(INDIRECT(  "'" &amp; E$9 &amp; "'" &amp;  "!"   &amp;   "AA" &amp;  $B52 + 7  ) ), "n/a", INDIRECT(  "'" &amp; E$9 &amp; "'" &amp;  "!"   &amp;   E$10 &amp;  $B52 + 7  ) )</f>
        <v>5.5466030805608968E-2</v>
      </c>
      <c r="F52" s="98" cm="1">
        <f t="array" aca="1" ref="F52" ca="1" xml:space="preserve"> IF( ISERROR(INDIRECT(  "'" &amp; F$9 &amp; "'" &amp;  "!"   &amp;   "AA" &amp;  $B52 + 7  ) ), "n/a", INDIRECT(  "'" &amp; F$9 &amp; "'" &amp;  "!"   &amp;   F$10 &amp;  $B52 + 7  ) )</f>
        <v>5.5581024584345329E-2</v>
      </c>
      <c r="G52" s="118">
        <f t="shared" ca="1" si="1"/>
        <v>1.1499377873636085E-4</v>
      </c>
      <c r="H52" s="118"/>
      <c r="J52" s="135" t="str">
        <f t="shared" si="7"/>
        <v>2082_10</v>
      </c>
      <c r="K52" s="134" cm="1">
        <f t="array" aca="1" ref="K52" ca="1" xml:space="preserve"> IF( LEFT($J52,4)*12 + RIGHT($J52,2) &lt; 2081*12, "",
      IF( LEFT($J52,4)*12 + RIGHT($J52,2) &lt; 24981,  INDIRECT("'" &amp; $J52 &amp; "'!AA8" ), INDIRECT("'" &amp; $J52 &amp; "'!N8" ) ) )</f>
        <v>4.942572374335534E-2</v>
      </c>
      <c r="L52" s="134" cm="1">
        <f t="array" aca="1" ref="L52" ca="1" xml:space="preserve"> IF( LEFT($J52,4)*12 + RIGHT($J52,2) &lt; 2081*12, "",
      IF( LEFT($J52,4)*12 + RIGHT($J52,2) &lt; 24981,  INDIRECT("'" &amp; $J52 &amp; "'!AA10" ), INDIRECT("'" &amp; $J52 &amp; "'!N10" ) ) )</f>
        <v>5.2211666952401981E-2</v>
      </c>
      <c r="M52" s="134" cm="1">
        <f t="array" aca="1" ref="M52" ca="1" xml:space="preserve"> IF( LEFT($J52,4)*12 + RIGHT($J52,2) &lt; 2081*12, "",
      IF( LEFT($J52,4)*12 + RIGHT($J52,2) &lt; 24981,  INDIRECT("'" &amp; $J52 &amp; "'!AA12" ), INDIRECT("'" &amp; $J52 &amp; "'!N12" ) ) )</f>
        <v>5.4813634412712142E-2</v>
      </c>
      <c r="N52" s="134" cm="1">
        <f t="array" aca="1" ref="N52" ca="1" xml:space="preserve"> IF( LEFT($J52,4)*12 + RIGHT($J52,2) &lt; 2081*12, "",
      IF( LEFT($J52,4)*12 + RIGHT($J52,2) &lt; 24981,  INDIRECT("'" &amp; $J52 &amp; "'!AA14" ), INDIRECT("'" &amp; $J52 &amp; "'!N14" ) ) )</f>
        <v>5.6452468675115552E-2</v>
      </c>
      <c r="O52" s="134" cm="1">
        <f t="array" aca="1" ref="O52" ca="1" xml:space="preserve"> IF( LEFT($J52,4)*12 + RIGHT($J52,2) &lt; 2081*12, "",
      IF( LEFT($J52,4)*12 + RIGHT($J52,2) &lt; 24981,  INDIRECT("'" &amp; $J52 &amp; "'!AA17" ), INDIRECT("'" &amp; $J52 &amp; "'!N17" ) ) )</f>
        <v>5.8169160367405048E-2</v>
      </c>
      <c r="P52" s="134" cm="1">
        <f t="array" aca="1" ref="P52" ca="1" xml:space="preserve"> IF( LEFT($J52,4)*12 + RIGHT($J52,2) &lt; 2081*12, "",
      IF( LEFT($J52,4)*12 + RIGHT($J52,2) &lt; 24981,  INDIRECT("'" &amp; $J52 &amp; "'!AA27" ), INDIRECT("'" &amp; $J52 &amp; "'!N27" ) ) )</f>
        <v>5.7607491925615983E-2</v>
      </c>
    </row>
    <row r="53" spans="2:16" x14ac:dyDescent="0.35">
      <c r="B53" s="95">
        <v>43</v>
      </c>
      <c r="C53" s="98" cm="1">
        <f t="array" aca="1" ref="C53" ca="1" xml:space="preserve"> IF( ISERROR(INDIRECT(  "'" &amp; C$9 &amp; "'" &amp;  "!"   &amp;   "AA" &amp;  $B53 + 7  ) ), "n/a", INDIRECT(  "'" &amp; C$9 &amp; "'" &amp;  "!"   &amp;   C$10 &amp;  $B53 + 7  ) )</f>
        <v>5.4282129852654792E-2</v>
      </c>
      <c r="D53" s="98" cm="1">
        <f t="array" aca="1" ref="D53" ca="1" xml:space="preserve"> IF( ISERROR(INDIRECT(  "'" &amp; D$9 &amp; "'" &amp;  "!"   &amp;   "AA" &amp;  $B53 + 7  ) ), "n/a", INDIRECT(  "'" &amp; D$9 &amp; "'" &amp;  "!"   &amp;   D$10 &amp;  $B53 + 7  ) )</f>
        <v>5.5651121715994956E-2</v>
      </c>
      <c r="E53" s="98" cm="1">
        <f t="array" aca="1" ref="E53" ca="1" xml:space="preserve"> IF( ISERROR(INDIRECT(  "'" &amp; E$9 &amp; "'" &amp;  "!"   &amp;   "AA" &amp;  $B53 + 7  ) ), "n/a", INDIRECT(  "'" &amp; E$9 &amp; "'" &amp;  "!"   &amp;   E$10 &amp;  $B53 + 7  ) )</f>
        <v>5.5410716143762029E-2</v>
      </c>
      <c r="F53" s="98" cm="1">
        <f t="array" aca="1" ref="F53" ca="1" xml:space="preserve"> IF( ISERROR(INDIRECT(  "'" &amp; F$9 &amp; "'" &amp;  "!"   &amp;   "AA" &amp;  $B53 + 7  ) ), "n/a", INDIRECT(  "'" &amp; F$9 &amp; "'" &amp;  "!"   &amp;   F$10 &amp;  $B53 + 7  ) )</f>
        <v>5.5521076447548889E-2</v>
      </c>
      <c r="G53" s="118">
        <f t="shared" ca="1" si="1"/>
        <v>1.1036030378686057E-4</v>
      </c>
      <c r="H53" s="118"/>
      <c r="J53" s="135" t="str">
        <f t="shared" si="7"/>
        <v>2082_11</v>
      </c>
      <c r="K53" s="134" cm="1">
        <f t="array" aca="1" ref="K53" ca="1" xml:space="preserve"> IF( LEFT($J53,4)*12 + RIGHT($J53,2) &lt; 2081*12, "",
      IF( LEFT($J53,4)*12 + RIGHT($J53,2) &lt; 24981,  INDIRECT("'" &amp; $J53 &amp; "'!AA8" ), INDIRECT("'" &amp; $J53 &amp; "'!N8" ) ) )</f>
        <v>5.2234766371183655E-2</v>
      </c>
      <c r="L53" s="134" cm="1">
        <f t="array" aca="1" ref="L53" ca="1" xml:space="preserve"> IF( LEFT($J53,4)*12 + RIGHT($J53,2) &lt; 2081*12, "",
      IF( LEFT($J53,4)*12 + RIGHT($J53,2) &lt; 24981,  INDIRECT("'" &amp; $J53 &amp; "'!AA10" ), INDIRECT("'" &amp; $J53 &amp; "'!N10" ) ) )</f>
        <v>5.523450350642034E-2</v>
      </c>
      <c r="M53" s="134" cm="1">
        <f t="array" aca="1" ref="M53" ca="1" xml:space="preserve"> IF( LEFT($J53,4)*12 + RIGHT($J53,2) &lt; 2081*12, "",
      IF( LEFT($J53,4)*12 + RIGHT($J53,2) &lt; 24981,  INDIRECT("'" &amp; $J53 &amp; "'!AA12" ), INDIRECT("'" &amp; $J53 &amp; "'!N12" ) ) )</f>
        <v>5.7178467571967095E-2</v>
      </c>
      <c r="N53" s="134" cm="1">
        <f t="array" aca="1" ref="N53" ca="1" xml:space="preserve"> IF( LEFT($J53,4)*12 + RIGHT($J53,2) &lt; 2081*12, "",
      IF( LEFT($J53,4)*12 + RIGHT($J53,2) &lt; 24981,  INDIRECT("'" &amp; $J53 &amp; "'!AA14" ), INDIRECT("'" &amp; $J53 &amp; "'!N14" ) ) )</f>
        <v>5.861022809335581E-2</v>
      </c>
      <c r="O53" s="134" cm="1">
        <f t="array" aca="1" ref="O53" ca="1" xml:space="preserve"> IF( LEFT($J53,4)*12 + RIGHT($J53,2) &lt; 2081*12, "",
      IF( LEFT($J53,4)*12 + RIGHT($J53,2) &lt; 24981,  INDIRECT("'" &amp; $J53 &amp; "'!AA17" ), INDIRECT("'" &amp; $J53 &amp; "'!N17" ) ) )</f>
        <v>6.029144795041419E-2</v>
      </c>
      <c r="P53" s="134" cm="1">
        <f t="array" aca="1" ref="P53" ca="1" xml:space="preserve"> IF( LEFT($J53,4)*12 + RIGHT($J53,2) &lt; 2081*12, "",
      IF( LEFT($J53,4)*12 + RIGHT($J53,2) &lt; 24981,  INDIRECT("'" &amp; $J53 &amp; "'!AA27" ), INDIRECT("'" &amp; $J53 &amp; "'!N27" ) ) )</f>
        <v>5.8916445459405331E-2</v>
      </c>
    </row>
    <row r="54" spans="2:16" x14ac:dyDescent="0.35">
      <c r="B54" s="95">
        <v>44</v>
      </c>
      <c r="C54" s="98" cm="1">
        <f t="array" aca="1" ref="C54" ca="1" xml:space="preserve"> IF( ISERROR(INDIRECT(  "'" &amp; C$9 &amp; "'" &amp;  "!"   &amp;   "AA" &amp;  $B54 + 7  ) ), "n/a", INDIRECT(  "'" &amp; C$9 &amp; "'" &amp;  "!"   &amp;   C$10 &amp;  $B54 + 7  ) )</f>
        <v>5.4275984621564133E-2</v>
      </c>
      <c r="D54" s="98" cm="1">
        <f t="array" aca="1" ref="D54" ca="1" xml:space="preserve"> IF( ISERROR(INDIRECT(  "'" &amp; D$9 &amp; "'" &amp;  "!"   &amp;   "AA" &amp;  $B54 + 7  ) ), "n/a", INDIRECT(  "'" &amp; D$9 &amp; "'" &amp;  "!"   &amp;   D$10 &amp;  $B54 + 7  ) )</f>
        <v>5.5596606081353528E-2</v>
      </c>
      <c r="E54" s="98" cm="1">
        <f t="array" aca="1" ref="E54" ca="1" xml:space="preserve"> IF( ISERROR(INDIRECT(  "'" &amp; E$9 &amp; "'" &amp;  "!"   &amp;   "AA" &amp;  $B54 + 7  ) ), "n/a", INDIRECT(  "'" &amp; E$9 &amp; "'" &amp;  "!"   &amp;   E$10 &amp;  $B54 + 7  ) )</f>
        <v>5.5357888031612568E-2</v>
      </c>
      <c r="F54" s="98" cm="1">
        <f t="array" aca="1" ref="F54" ca="1" xml:space="preserve"> IF( ISERROR(INDIRECT(  "'" &amp; F$9 &amp; "'" &amp;  "!"   &amp;   "AA" &amp;  $B54 + 7  ) ), "n/a", INDIRECT(  "'" &amp; F$9 &amp; "'" &amp;  "!"   &amp;   F$10 &amp;  $B54 + 7  ) )</f>
        <v>5.5463827345081373E-2</v>
      </c>
      <c r="G54" s="118">
        <f t="shared" ca="1" si="1"/>
        <v>1.0593931346880581E-4</v>
      </c>
      <c r="H54" s="118"/>
      <c r="J54" s="135" t="str">
        <f t="shared" si="7"/>
        <v>2082_12</v>
      </c>
      <c r="K54" s="134" cm="1">
        <f t="array" aca="1" ref="K54" ca="1" xml:space="preserve"> IF( LEFT($J54,4)*12 + RIGHT($J54,2) &lt; 2081*12, "",
      IF( LEFT($J54,4)*12 + RIGHT($J54,2) &lt; 24981,  INDIRECT("'" &amp; $J54 &amp; "'!AA8" ), INDIRECT("'" &amp; $J54 &amp; "'!N8" ) ) )</f>
        <v>5.2217533790836476E-2</v>
      </c>
      <c r="L54" s="134" cm="1">
        <f t="array" aca="1" ref="L54" ca="1" xml:space="preserve"> IF( LEFT($J54,4)*12 + RIGHT($J54,2) &lt; 2081*12, "",
      IF( LEFT($J54,4)*12 + RIGHT($J54,2) &lt; 24981,  INDIRECT("'" &amp; $J54 &amp; "'!AA10" ), INDIRECT("'" &amp; $J54 &amp; "'!N10" ) ) )</f>
        <v>5.49665078121504E-2</v>
      </c>
      <c r="M54" s="134" cm="1">
        <f t="array" aca="1" ref="M54" ca="1" xml:space="preserve"> IF( LEFT($J54,4)*12 + RIGHT($J54,2) &lt; 2081*12, "",
      IF( LEFT($J54,4)*12 + RIGHT($J54,2) &lt; 24981,  INDIRECT("'" &amp; $J54 &amp; "'!AA12" ), INDIRECT("'" &amp; $J54 &amp; "'!N12" ) ) )</f>
        <v>5.6841708967156679E-2</v>
      </c>
      <c r="N54" s="134" cm="1">
        <f t="array" aca="1" ref="N54" ca="1" xml:space="preserve"> IF( LEFT($J54,4)*12 + RIGHT($J54,2) &lt; 2081*12, "",
      IF( LEFT($J54,4)*12 + RIGHT($J54,2) &lt; 24981,  INDIRECT("'" &amp; $J54 &amp; "'!AA14" ), INDIRECT("'" &amp; $J54 &amp; "'!N14" ) ) )</f>
        <v>5.814473335132897E-2</v>
      </c>
      <c r="O54" s="134" cm="1">
        <f t="array" aca="1" ref="O54" ca="1" xml:space="preserve"> IF( LEFT($J54,4)*12 + RIGHT($J54,2) &lt; 2081*12, "",
      IF( LEFT($J54,4)*12 + RIGHT($J54,2) &lt; 24981,  INDIRECT("'" &amp; $J54 &amp; "'!AA17" ), INDIRECT("'" &amp; $J54 &amp; "'!N17" ) ) )</f>
        <v>5.9479366243943232E-2</v>
      </c>
      <c r="P54" s="134" cm="1">
        <f t="array" aca="1" ref="P54" ca="1" xml:space="preserve"> IF( LEFT($J54,4)*12 + RIGHT($J54,2) &lt; 2081*12, "",
      IF( LEFT($J54,4)*12 + RIGHT($J54,2) &lt; 24981,  INDIRECT("'" &amp; $J54 &amp; "'!AA27" ), INDIRECT("'" &amp; $J54 &amp; "'!N27" ) ) )</f>
        <v>5.8198257791636898E-2</v>
      </c>
    </row>
    <row r="55" spans="2:16" x14ac:dyDescent="0.35">
      <c r="B55" s="95">
        <v>45</v>
      </c>
      <c r="C55" s="98" cm="1">
        <f t="array" aca="1" ref="C55" ca="1" xml:space="preserve"> IF( ISERROR(INDIRECT(  "'" &amp; C$9 &amp; "'" &amp;  "!"   &amp;   "AA" &amp;  $B55 + 7  ) ), "n/a", INDIRECT(  "'" &amp; C$9 &amp; "'" &amp;  "!"   &amp;   C$10 &amp;  $B55 + 7  ) )</f>
        <v>5.4270073300106914E-2</v>
      </c>
      <c r="D55" s="98" cm="1">
        <f t="array" aca="1" ref="D55" ca="1" xml:space="preserve"> IF( ISERROR(INDIRECT(  "'" &amp; D$9 &amp; "'" &amp;  "!"   &amp;   "AA" &amp;  $B55 + 7  ) ), "n/a", INDIRECT(  "'" &amp; D$9 &amp; "'" &amp;  "!"   &amp;   D$10 &amp;  $B55 + 7  ) )</f>
        <v>5.5544493173634191E-2</v>
      </c>
      <c r="E55" s="98" cm="1">
        <f t="array" aca="1" ref="E55" ca="1" xml:space="preserve"> IF( ISERROR(INDIRECT(  "'" &amp; E$9 &amp; "'" &amp;  "!"   &amp;   "AA" &amp;  $B55 + 7  ) ), "n/a", INDIRECT(  "'" &amp; E$9 &amp; "'" &amp;  "!"   &amp;   E$10 &amp;  $B55 + 7  ) )</f>
        <v>5.5307386397890346E-2</v>
      </c>
      <c r="F55" s="98" cm="1">
        <f t="array" aca="1" ref="F55" ca="1" xml:space="preserve"> IF( ISERROR(INDIRECT(  "'" &amp; F$9 &amp; "'" &amp;  "!"   &amp;   "AA" &amp;  $B55 + 7  ) ), "n/a", INDIRECT(  "'" &amp; F$9 &amp; "'" &amp;  "!"   &amp;   F$10 &amp;  $B55 + 7  ) )</f>
        <v>5.5409102866203153E-2</v>
      </c>
      <c r="G55" s="118">
        <f t="shared" ca="1" si="1"/>
        <v>1.017164683128069E-4</v>
      </c>
      <c r="H55" s="118"/>
      <c r="J55" s="135" t="str">
        <f t="shared" si="7"/>
        <v>2083_01</v>
      </c>
      <c r="K55" s="134" cm="1">
        <f t="array" aca="1" ref="K55" ca="1" xml:space="preserve"> IF( LEFT($J55,4)*12 + RIGHT($J55,2) &lt; 2081*12, "",
      IF( LEFT($J55,4)*12 + RIGHT($J55,2) &lt; 24981,  INDIRECT("'" &amp; $J55 &amp; "'!AA8" ), INDIRECT("'" &amp; $J55 &amp; "'!N8" ) ) )</f>
        <v>5.4637498000062755E-2</v>
      </c>
      <c r="L55" s="134" cm="1">
        <f t="array" aca="1" ref="L55" ca="1" xml:space="preserve"> IF( LEFT($J55,4)*12 + RIGHT($J55,2) &lt; 2081*12, "",
      IF( LEFT($J55,4)*12 + RIGHT($J55,2) &lt; 24981,  INDIRECT("'" &amp; $J55 &amp; "'!AA10" ), INDIRECT("'" &amp; $J55 &amp; "'!N10" ) ) )</f>
        <v>5.7773520814253132E-2</v>
      </c>
      <c r="M55" s="134" cm="1">
        <f t="array" aca="1" ref="M55" ca="1" xml:space="preserve"> IF( LEFT($J55,4)*12 + RIGHT($J55,2) &lt; 2081*12, "",
      IF( LEFT($J55,4)*12 + RIGHT($J55,2) &lt; 24981,  INDIRECT("'" &amp; $J55 &amp; "'!AA12" ), INDIRECT("'" &amp; $J55 &amp; "'!N12" ) ) )</f>
        <v>5.9559955722114699E-2</v>
      </c>
      <c r="N55" s="134" cm="1">
        <f t="array" aca="1" ref="N55" ca="1" xml:space="preserve"> IF( LEFT($J55,4)*12 + RIGHT($J55,2) &lt; 2081*12, "",
      IF( LEFT($J55,4)*12 + RIGHT($J55,2) &lt; 24981,  INDIRECT("'" &amp; $J55 &amp; "'!AA14" ), INDIRECT("'" &amp; $J55 &amp; "'!N14" ) ) )</f>
        <v>6.0824735036086208E-2</v>
      </c>
      <c r="O55" s="134" cm="1">
        <f t="array" aca="1" ref="O55" ca="1" xml:space="preserve"> IF( LEFT($J55,4)*12 + RIGHT($J55,2) &lt; 2081*12, "",
      IF( LEFT($J55,4)*12 + RIGHT($J55,2) &lt; 24981,  INDIRECT("'" &amp; $J55 &amp; "'!AA17" ), INDIRECT("'" &amp; $J55 &amp; "'!N17" ) ) )</f>
        <v>6.2048381531734087E-2</v>
      </c>
      <c r="P55" s="134" cm="1">
        <f t="array" aca="1" ref="P55" ca="1" xml:space="preserve"> IF( LEFT($J55,4)*12 + RIGHT($J55,2) &lt; 2081*12, "",
      IF( LEFT($J55,4)*12 + RIGHT($J55,2) &lt; 24981,  INDIRECT("'" &amp; $J55 &amp; "'!AA27" ), INDIRECT("'" &amp; $J55 &amp; "'!N27" ) ) )</f>
        <v>5.9805313353605616E-2</v>
      </c>
    </row>
    <row r="56" spans="2:16" x14ac:dyDescent="0.35">
      <c r="B56" s="95">
        <v>46</v>
      </c>
      <c r="C56" s="98" cm="1">
        <f t="array" aca="1" ref="C56" ca="1" xml:space="preserve"> IF( ISERROR(INDIRECT(  "'" &amp; C$9 &amp; "'" &amp;  "!"   &amp;   "AA" &amp;  $B56 + 7  ) ), "n/a", INDIRECT(  "'" &amp; C$9 &amp; "'" &amp;  "!"   &amp;   C$10 &amp;  $B56 + 7  ) )</f>
        <v>5.4264386388835906E-2</v>
      </c>
      <c r="D56" s="98" cm="1">
        <f t="array" aca="1" ref="D56" ca="1" xml:space="preserve"> IF( ISERROR(INDIRECT(  "'" &amp; D$9 &amp; "'" &amp;  "!"   &amp;   "AA" &amp;  $B56 + 7  ) ), "n/a", INDIRECT(  "'" &amp; D$9 &amp; "'" &amp;  "!"   &amp;   D$10 &amp;  $B56 + 7  ) )</f>
        <v>5.549463061794313E-2</v>
      </c>
      <c r="E56" s="98" cm="1">
        <f t="array" aca="1" ref="E56" ca="1" xml:space="preserve"> IF( ISERROR(INDIRECT(  "'" &amp; E$9 &amp; "'" &amp;  "!"   &amp;   "AA" &amp;  $B56 + 7  ) ), "n/a", INDIRECT(  "'" &amp; E$9 &amp; "'" &amp;  "!"   &amp;   E$10 &amp;  $B56 + 7  ) )</f>
        <v>5.5259063972006972E-2</v>
      </c>
      <c r="F56" s="98" cm="1">
        <f t="array" aca="1" ref="F56" ca="1" xml:space="preserve"> IF( ISERROR(INDIRECT(  "'" &amp; F$9 &amp; "'" &amp;  "!"   &amp;   "AA" &amp;  $B56 + 7  ) ), "n/a", INDIRECT(  "'" &amp; F$9 &amp; "'" &amp;  "!"   &amp;   F$10 &amp;  $B56 + 7  ) )</f>
        <v>5.5356742652928892E-2</v>
      </c>
      <c r="G56" s="118">
        <f t="shared" ca="1" si="1"/>
        <v>9.7678680921919891E-5</v>
      </c>
      <c r="H56" s="118"/>
      <c r="J56" s="135" t="str">
        <f>IF( VALUE( RIGHT(J57,2) ) = 1, VALUE( LEFT(J57,4)-1 )  &amp; "_12",
     IF( VALUE( RIGHT(J57,2) ) &lt; 10, LEFT(J57,6) &amp; VALUE(RIGHT(J57,2) - 1 ),
         IF( VALUE( RIGHT(J57,2) ) = 10, LEFT(J57,5) &amp; "0" &amp; VALUE(RIGHT(J57,2) - 1 ),
             LEFT(J57,5) &amp; VALUE(RIGHT(J57,2) - 1 ) )  ) )</f>
        <v>2083_02</v>
      </c>
      <c r="K56" s="134" cm="1">
        <f t="array" aca="1" ref="K56" ca="1" xml:space="preserve"> IF( LEFT($J56,4)*12 + RIGHT($J56,2) &lt; 2081*12, "",
      IF( LEFT($J56,4)*12 + RIGHT($J56,2) &lt; 24981,  INDIRECT("'" &amp; $J56 &amp; "'!AA8" ), INDIRECT("'" &amp; $J56 &amp; "'!N8" ) ) )</f>
        <v>5.3438668993317326E-2</v>
      </c>
      <c r="L56" s="134" cm="1">
        <f t="array" aca="1" ref="L56" ca="1" xml:space="preserve"> IF( LEFT($J56,4)*12 + RIGHT($J56,2) &lt; 2081*12, "",
      IF( LEFT($J56,4)*12 + RIGHT($J56,2) &lt; 24981,  INDIRECT("'" &amp; $J56 &amp; "'!AA10" ), INDIRECT("'" &amp; $J56 &amp; "'!N10" ) ) )</f>
        <v>5.5897110799977945E-2</v>
      </c>
      <c r="M56" s="134" cm="1">
        <f t="array" aca="1" ref="M56" ca="1" xml:space="preserve"> IF( LEFT($J56,4)*12 + RIGHT($J56,2) &lt; 2081*12, "",
      IF( LEFT($J56,4)*12 + RIGHT($J56,2) &lt; 24981,  INDIRECT("'" &amp; $J56 &amp; "'!AA12" ), INDIRECT("'" &amp; $J56 &amp; "'!N12" ) ) )</f>
        <v>5.7167381436484144E-2</v>
      </c>
      <c r="N56" s="134" cm="1">
        <f t="array" aca="1" ref="N56" ca="1" xml:space="preserve"> IF( LEFT($J56,4)*12 + RIGHT($J56,2) &lt; 2081*12, "",
      IF( LEFT($J56,4)*12 + RIGHT($J56,2) &lt; 24981,  INDIRECT("'" &amp; $J56 &amp; "'!AA14" ), INDIRECT("'" &amp; $J56 &amp; "'!N14" ) ) )</f>
        <v>5.8257416493025849E-2</v>
      </c>
      <c r="O56" s="134" cm="1">
        <f t="array" aca="1" ref="O56" ca="1" xml:space="preserve"> IF( LEFT($J56,4)*12 + RIGHT($J56,2) &lt; 2081*12, "",
      IF( LEFT($J56,4)*12 + RIGHT($J56,2) &lt; 24981,  INDIRECT("'" &amp; $J56 &amp; "'!AA17" ), INDIRECT("'" &amp; $J56 &amp; "'!N17" ) ) )</f>
        <v>5.9294577838533868E-2</v>
      </c>
      <c r="P56" s="134" cm="1">
        <f t="array" aca="1" ref="P56" ca="1" xml:space="preserve"> IF( LEFT($J56,4)*12 + RIGHT($J56,2) &lt; 2081*12, "",
      IF( LEFT($J56,4)*12 + RIGHT($J56,2) &lt; 24981,  INDIRECT("'" &amp; $J56 &amp; "'!AA27" ), INDIRECT("'" &amp; $J56 &amp; "'!N27" ) ) )</f>
        <v>5.7878774209988659E-2</v>
      </c>
    </row>
    <row r="57" spans="2:16" x14ac:dyDescent="0.35">
      <c r="B57" s="95">
        <v>47</v>
      </c>
      <c r="C57" s="98" cm="1">
        <f t="array" aca="1" ref="C57" ca="1" xml:space="preserve"> IF( ISERROR(INDIRECT(  "'" &amp; C$9 &amp; "'" &amp;  "!"   &amp;   "AA" &amp;  $B57 + 7  ) ), "n/a", INDIRECT(  "'" &amp; C$9 &amp; "'" &amp;  "!"   &amp;   C$10 &amp;  $B57 + 7  ) )</f>
        <v>5.4258914351933862E-2</v>
      </c>
      <c r="D57" s="98" cm="1">
        <f t="array" aca="1" ref="D57" ca="1" xml:space="preserve"> IF( ISERROR(INDIRECT(  "'" &amp; D$9 &amp; "'" &amp;  "!"   &amp;   "AA" &amp;  $B57 + 7  ) ), "n/a", INDIRECT(  "'" &amp; D$9 &amp; "'" &amp;  "!"   &amp;   D$10 &amp;  $B57 + 7  ) )</f>
        <v>5.5446878136798938E-2</v>
      </c>
      <c r="E57" s="98" cm="1">
        <f t="array" aca="1" ref="E57" ca="1" xml:space="preserve"> IF( ISERROR(INDIRECT(  "'" &amp; E$9 &amp; "'" &amp;  "!"   &amp;   "AA" &amp;  $B57 + 7  ) ), "n/a", INDIRECT(  "'" &amp; E$9 &amp; "'" &amp;  "!"   &amp;   E$10 &amp;  $B57 + 7  ) )</f>
        <v>5.5212785139528986E-2</v>
      </c>
      <c r="F57" s="98" cm="1">
        <f t="array" aca="1" ref="F57" ca="1" xml:space="preserve"> IF( ISERROR(INDIRECT(  "'" &amp; F$9 &amp; "'" &amp;  "!"   &amp;   "AA" &amp;  $B57 + 7  ) ), "n/a", INDIRECT(  "'" &amp; F$9 &amp; "'" &amp;  "!"   &amp;   F$10 &amp;  $B57 + 7  ) )</f>
        <v>5.5306599126482725E-2</v>
      </c>
      <c r="G57" s="118">
        <f t="shared" ca="1" si="1"/>
        <v>9.3813986953739104E-5</v>
      </c>
      <c r="H57" s="118"/>
      <c r="J57" s="135" t="str">
        <f>F9</f>
        <v>2083_03</v>
      </c>
      <c r="K57" s="134" cm="1">
        <f t="array" aca="1" ref="K57" ca="1" xml:space="preserve"> IF( LEFT($J57,4)*12 + RIGHT($J57,2) &lt; 2081*12, "",
      IF( LEFT($J57,4)*12 + RIGHT($J57,2) &lt; 24981,  INDIRECT("'" &amp; $J57 &amp; "'!AA8" ), INDIRECT("'" &amp; $J57 &amp; "'!N8" ) ) )</f>
        <v>5.3154266190127655E-2</v>
      </c>
      <c r="L57" s="134" cm="1">
        <f t="array" aca="1" ref="L57" ca="1" xml:space="preserve"> IF( LEFT($J57,4)*12 + RIGHT($J57,2) &lt; 2081*12, "",
      IF( LEFT($J57,4)*12 + RIGHT($J57,2) &lt; 24981,  INDIRECT("'" &amp; $J57 &amp; "'!AA10" ), INDIRECT("'" &amp; $J57 &amp; "'!N10" ) ) )</f>
        <v>5.5645398072631913E-2</v>
      </c>
      <c r="M57" s="134" cm="1">
        <f t="array" aca="1" ref="M57" ca="1" xml:space="preserve"> IF( LEFT($J57,4)*12 + RIGHT($J57,2) &lt; 2081*12, "",
      IF( LEFT($J57,4)*12 + RIGHT($J57,2) &lt; 24981,  INDIRECT("'" &amp; $J57 &amp; "'!AA12" ), INDIRECT("'" &amp; $J57 &amp; "'!N12" ) ) )</f>
        <v>5.7303251433532543E-2</v>
      </c>
      <c r="N57" s="134" cm="1">
        <f t="array" aca="1" ref="N57" ca="1" xml:space="preserve"> IF( LEFT($J57,4)*12 + RIGHT($J57,2) &lt; 2081*12, "",
      IF( LEFT($J57,4)*12 + RIGHT($J57,2) &lt; 24981,  INDIRECT("'" &amp; $J57 &amp; "'!AA14" ), INDIRECT("'" &amp; $J57 &amp; "'!N14" ) ) )</f>
        <v>5.8532822823277986E-2</v>
      </c>
      <c r="O57" s="134" cm="1">
        <f t="array" aca="1" ref="O57" ca="1" xml:space="preserve"> IF( LEFT($J57,4)*12 + RIGHT($J57,2) &lt; 2081*12, "",
      IF( LEFT($J57,4)*12 + RIGHT($J57,2) &lt; 24981,  INDIRECT("'" &amp; $J57 &amp; "'!AA17" ), INDIRECT("'" &amp; $J57 &amp; "'!N17" ) ) )</f>
        <v>5.9708479435778061E-2</v>
      </c>
      <c r="P57" s="134" cm="1">
        <f t="array" aca="1" ref="P57" ca="1" xml:space="preserve"> IF( LEFT($J57,4)*12 + RIGHT($J57,2) &lt; 2081*12, "",
      IF( LEFT($J57,4)*12 + RIGHT($J57,2) &lt; 24981,  INDIRECT("'" &amp; $J57 &amp; "'!AA27" ), INDIRECT("'" &amp; $J57 &amp; "'!N27" ) ) )</f>
        <v>5.8206068095272956E-2</v>
      </c>
    </row>
    <row r="58" spans="2:16" x14ac:dyDescent="0.35">
      <c r="B58" s="95">
        <v>48</v>
      </c>
      <c r="C58" s="98" cm="1">
        <f t="array" aca="1" ref="C58" ca="1" xml:space="preserve"> IF( ISERROR(INDIRECT(  "'" &amp; C$9 &amp; "'" &amp;  "!"   &amp;   "AA" &amp;  $B58 + 7  ) ), "n/a", INDIRECT(  "'" &amp; C$9 &amp; "'" &amp;  "!"   &amp;   C$10 &amp;  $B58 + 7  ) )</f>
        <v>5.4253647745035716E-2</v>
      </c>
      <c r="D58" s="98" cm="1">
        <f t="array" aca="1" ref="D58" ca="1" xml:space="preserve"> IF( ISERROR(INDIRECT(  "'" &amp; D$9 &amp; "'" &amp;  "!"   &amp;   "AA" &amp;  $B58 + 7  ) ), "n/a", INDIRECT(  "'" &amp; D$9 &amp; "'" &amp;  "!"   &amp;   D$10 &amp;  $B58 + 7  ) )</f>
        <v>5.5401106462831251E-2</v>
      </c>
      <c r="E58" s="98" cm="1">
        <f t="array" aca="1" ref="E58" ca="1" xml:space="preserve"> IF( ISERROR(INDIRECT(  "'" &amp; E$9 &amp; "'" &amp;  "!"   &amp;   "AA" &amp;  $B58 + 7  ) ), "n/a", INDIRECT(  "'" &amp; E$9 &amp; "'" &amp;  "!"   &amp;   E$10 &amp;  $B58 + 7  ) )</f>
        <v>5.5168424898651036E-2</v>
      </c>
      <c r="F58" s="98" cm="1">
        <f t="array" aca="1" ref="F58" ca="1" xml:space="preserve"> IF( ISERROR(INDIRECT(  "'" &amp; F$9 &amp; "'" &amp;  "!"   &amp;   "AA" &amp;  $B58 + 7  ) ), "n/a", INDIRECT(  "'" &amp; F$9 &amp; "'" &amp;  "!"   &amp;   F$10 &amp;  $B58 + 7  ) )</f>
        <v>5.5258536329082064E-2</v>
      </c>
      <c r="G58" s="118">
        <f t="shared" ca="1" si="1"/>
        <v>9.0111430431027983E-5</v>
      </c>
      <c r="H58" s="118"/>
    </row>
    <row r="59" spans="2:16" x14ac:dyDescent="0.35">
      <c r="B59" s="95">
        <v>49</v>
      </c>
      <c r="C59" s="98" cm="1">
        <f t="array" aca="1" ref="C59" ca="1" xml:space="preserve"> IF( ISERROR(INDIRECT(  "'" &amp; C$9 &amp; "'" &amp;  "!"   &amp;   "AA" &amp;  $B59 + 7  ) ), "n/a", INDIRECT(  "'" &amp; C$9 &amp; "'" &amp;  "!"   &amp;   C$10 &amp;  $B59 + 7  ) )</f>
        <v>5.4248577309188084E-2</v>
      </c>
      <c r="D59" s="98" cm="1">
        <f t="array" aca="1" ref="D59" ca="1" xml:space="preserve"> IF( ISERROR(INDIRECT(  "'" &amp; D$9 &amp; "'" &amp;  "!"   &amp;   "AA" &amp;  $B59 + 7  ) ), "n/a", INDIRECT(  "'" &amp; D$9 &amp; "'" &amp;  "!"   &amp;   D$10 &amp;  $B59 + 7  ) )</f>
        <v>5.5357196350445115E-2</v>
      </c>
      <c r="E59" s="98" cm="1">
        <f t="array" aca="1" ref="E59" ca="1" xml:space="preserve"> IF( ISERROR(INDIRECT(  "'" &amp; E$9 &amp; "'" &amp;  "!"   &amp;   "AA" &amp;  $B59 + 7  ) ), "n/a", INDIRECT(  "'" &amp; E$9 &amp; "'" &amp;  "!"   &amp;   E$10 &amp;  $B59 + 7  ) )</f>
        <v>5.5125867911381077E-2</v>
      </c>
      <c r="F59" s="98" cm="1">
        <f t="array" aca="1" ref="F59" ca="1" xml:space="preserve"> IF( ISERROR(INDIRECT(  "'" &amp; F$9 &amp; "'" &amp;  "!"   &amp;   "AA" &amp;  $B59 + 7  ) ), "n/a", INDIRECT(  "'" &amp; F$9 &amp; "'" &amp;  "!"   &amp;   F$10 &amp;  $B59 + 7  ) )</f>
        <v>5.5212428873247177E-2</v>
      </c>
      <c r="G59" s="118">
        <f t="shared" ca="1" si="1"/>
        <v>8.6560961866100072E-5</v>
      </c>
      <c r="H59" s="118"/>
    </row>
    <row r="60" spans="2:16" x14ac:dyDescent="0.35">
      <c r="B60" s="95">
        <v>50</v>
      </c>
      <c r="C60" s="98" cm="1">
        <f t="array" aca="1" ref="C60" ca="1" xml:space="preserve"> IF( ISERROR(INDIRECT(  "'" &amp; C$9 &amp; "'" &amp;  "!"   &amp;   "AA" &amp;  $B60 + 7  ) ), "n/a", INDIRECT(  "'" &amp; C$9 &amp; "'" &amp;  "!"   &amp;   C$10 &amp;  $B60 + 7  ) )</f>
        <v>5.4243694038359935E-2</v>
      </c>
      <c r="D60" s="98" cm="1">
        <f t="array" aca="1" ref="D60" ca="1" xml:space="preserve"> IF( ISERROR(INDIRECT(  "'" &amp; D$9 &amp; "'" &amp;  "!"   &amp;   "AA" &amp;  $B60 + 7  ) ), "n/a", INDIRECT(  "'" &amp; D$9 &amp; "'" &amp;  "!"   &amp;   D$10 &amp;  $B60 + 7  ) )</f>
        <v>5.5315037679340318E-2</v>
      </c>
      <c r="E60" s="98" cm="1">
        <f t="array" aca="1" ref="E60" ca="1" xml:space="preserve"> IF( ISERROR(INDIRECT(  "'" &amp; E$9 &amp; "'" &amp;  "!"   &amp;   "AA" &amp;  $B60 + 7  ) ), "n/a", INDIRECT(  "'" &amp; E$9 &amp; "'" &amp;  "!"   &amp;   E$10 &amp;  $B60 + 7  ) )</f>
        <v>5.5085007642576844E-2</v>
      </c>
      <c r="F60" s="98" cm="1">
        <f t="array" aca="1" ref="F60" ca="1" xml:space="preserve"> IF( ISERROR(INDIRECT(  "'" &amp; F$9 &amp; "'" &amp;  "!"   &amp;   "AA" &amp;  $B60 + 7  ) ), "n/a", INDIRECT(  "'" &amp; F$9 &amp; "'" &amp;  "!"   &amp;   F$10 &amp;  $B60 + 7  ) )</f>
        <v>5.5168160990379578E-2</v>
      </c>
      <c r="G60" s="118">
        <f t="shared" ca="1" si="1"/>
        <v>8.3153347802733535E-5</v>
      </c>
      <c r="H60" s="118"/>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610F8-640D-4A21-A99A-4AD2C5EC03B4}">
  <sheetPr>
    <tabColor theme="0"/>
  </sheetPr>
  <dimension ref="B1:AG78"/>
  <sheetViews>
    <sheetView zoomScale="80" zoomScaleNormal="80" workbookViewId="0">
      <selection activeCell="B2" sqref="B2:K2"/>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2" width="8.7265625" style="1"/>
    <col min="13" max="13" width="5.1796875" style="1" customWidth="1"/>
    <col min="14" max="16" width="18.54296875" style="1" customWidth="1"/>
    <col min="17" max="17" width="5.26953125" style="1" customWidth="1"/>
    <col min="18" max="20" width="18.54296875" style="1" customWidth="1"/>
    <col min="21" max="21" width="5.6328125" style="1" customWidth="1"/>
    <col min="22" max="22" width="12.54296875" style="1" customWidth="1"/>
    <col min="23" max="24" width="8.7265625" style="1"/>
    <col min="25" max="25" width="6.6328125" style="1" bestFit="1" customWidth="1"/>
    <col min="26" max="26" width="18" style="1" bestFit="1" customWidth="1"/>
    <col min="27" max="27" width="13.08984375" style="1" bestFit="1" customWidth="1"/>
    <col min="28" max="28" width="8.7265625" style="1"/>
    <col min="29" max="31" width="12.26953125" style="1" customWidth="1"/>
    <col min="32" max="16384" width="8.7265625" style="1"/>
  </cols>
  <sheetData>
    <row r="1" spans="2:33" ht="35.15" customHeight="1" x14ac:dyDescent="0.35"/>
    <row r="2" spans="2:33" ht="21" customHeight="1" x14ac:dyDescent="0.35">
      <c r="B2" s="182" t="s">
        <v>64</v>
      </c>
      <c r="C2" s="182"/>
      <c r="D2" s="182"/>
      <c r="E2" s="182"/>
      <c r="F2" s="182"/>
      <c r="G2" s="182"/>
      <c r="H2" s="182"/>
      <c r="I2" s="182"/>
      <c r="J2" s="182"/>
      <c r="K2" s="182"/>
      <c r="N2" s="180" t="s">
        <v>66</v>
      </c>
      <c r="O2" s="180"/>
      <c r="P2" s="180"/>
      <c r="R2" s="180" t="s">
        <v>101</v>
      </c>
      <c r="S2" s="180"/>
      <c r="T2" s="180"/>
    </row>
    <row r="3" spans="2:33" ht="19" customHeight="1" x14ac:dyDescent="0.35">
      <c r="B3" s="36" t="s">
        <v>47</v>
      </c>
      <c r="D3" s="2"/>
      <c r="F3" s="42" t="s">
        <v>22</v>
      </c>
      <c r="G3" s="36" t="s">
        <v>117</v>
      </c>
      <c r="H3" s="35"/>
      <c r="I3" s="35"/>
      <c r="N3" s="181" t="str">
        <f>G3</f>
        <v>End-Kartik (2082)</v>
      </c>
      <c r="O3" s="181"/>
      <c r="P3" s="181"/>
      <c r="R3" s="181" t="str">
        <f>N3</f>
        <v>End-Kartik (2082)</v>
      </c>
      <c r="S3" s="181"/>
      <c r="T3" s="181"/>
    </row>
    <row r="4" spans="2:33" ht="19" customHeight="1" thickBot="1" x14ac:dyDescent="0.4">
      <c r="B4" s="37"/>
      <c r="D4" s="2"/>
      <c r="H4" s="35"/>
      <c r="I4" s="35"/>
      <c r="N4" s="178" t="s">
        <v>46</v>
      </c>
      <c r="O4" s="178"/>
      <c r="P4" s="178"/>
      <c r="R4" s="178" t="str">
        <f>N4</f>
        <v>Nepali risk-free curves - General bucket</v>
      </c>
      <c r="S4" s="178"/>
      <c r="T4" s="178"/>
    </row>
    <row r="5" spans="2:33" ht="19" customHeight="1" x14ac:dyDescent="0.35">
      <c r="B5" s="36" t="s">
        <v>83</v>
      </c>
      <c r="C5" s="36"/>
      <c r="D5" s="2"/>
      <c r="E5" s="2"/>
      <c r="G5" s="35"/>
      <c r="H5" s="35"/>
      <c r="I5" s="35"/>
      <c r="N5" s="174" t="s">
        <v>23</v>
      </c>
      <c r="O5" s="174" t="s">
        <v>41</v>
      </c>
      <c r="P5" s="174" t="s">
        <v>42</v>
      </c>
      <c r="R5" s="175" t="str">
        <f>N5</f>
        <v>General 
non-stressed 
zero coupon rates</v>
      </c>
      <c r="S5" s="175" t="str">
        <f>O5</f>
        <v>General 
Stress up 
zero coupon rates</v>
      </c>
      <c r="T5" s="175" t="str">
        <f>P5</f>
        <v>General 
Stress down 
zero coupon rates</v>
      </c>
      <c r="V5" s="165" t="s">
        <v>44</v>
      </c>
      <c r="Y5" s="168" t="s">
        <v>92</v>
      </c>
      <c r="Z5" s="169"/>
      <c r="AA5" s="170"/>
      <c r="AD5" s="121" t="s">
        <v>96</v>
      </c>
      <c r="AE5" s="121"/>
      <c r="AG5" s="84"/>
    </row>
    <row r="6" spans="2:33" ht="19" customHeight="1" thickBot="1" x14ac:dyDescent="0.4">
      <c r="B6" s="2"/>
      <c r="C6" s="2"/>
      <c r="D6" s="2"/>
      <c r="E6" s="2"/>
      <c r="F6" s="2"/>
      <c r="G6" s="2"/>
      <c r="H6" s="2"/>
      <c r="N6" s="174"/>
      <c r="O6" s="174"/>
      <c r="P6" s="174"/>
      <c r="R6" s="176"/>
      <c r="S6" s="176"/>
      <c r="T6" s="176"/>
      <c r="V6" s="166"/>
      <c r="Y6" s="171"/>
      <c r="Z6" s="172"/>
      <c r="AA6" s="173"/>
      <c r="AD6" s="84"/>
      <c r="AE6" s="84"/>
      <c r="AG6" s="84"/>
    </row>
    <row r="7" spans="2:33" ht="19" customHeight="1" thickBot="1" x14ac:dyDescent="0.4">
      <c r="B7" s="5"/>
      <c r="C7" s="2" t="s">
        <v>5</v>
      </c>
      <c r="D7" s="140" t="s">
        <v>82</v>
      </c>
      <c r="E7" s="141"/>
      <c r="F7" s="141"/>
      <c r="G7" s="141"/>
      <c r="H7" s="141"/>
      <c r="I7" s="142"/>
      <c r="K7" s="143" t="s">
        <v>20</v>
      </c>
      <c r="N7" s="174"/>
      <c r="O7" s="174"/>
      <c r="P7" s="174"/>
      <c r="R7" s="177"/>
      <c r="S7" s="177"/>
      <c r="T7" s="177"/>
      <c r="V7" s="167"/>
      <c r="AE7" s="84"/>
      <c r="AG7" s="84"/>
    </row>
    <row r="8" spans="2:33" ht="19" customHeight="1" thickBot="1" x14ac:dyDescent="0.4">
      <c r="B8" s="3"/>
      <c r="C8" s="4" t="s">
        <v>1</v>
      </c>
      <c r="D8" s="6" t="s">
        <v>0</v>
      </c>
      <c r="E8" s="6" t="s">
        <v>13</v>
      </c>
      <c r="F8" s="6" t="s">
        <v>2</v>
      </c>
      <c r="G8" s="6" t="s">
        <v>3</v>
      </c>
      <c r="H8" s="6" t="s">
        <v>68</v>
      </c>
      <c r="I8" s="7" t="s">
        <v>6</v>
      </c>
      <c r="J8" s="8" t="s">
        <v>7</v>
      </c>
      <c r="K8" s="144"/>
      <c r="M8" s="2">
        <v>1</v>
      </c>
      <c r="N8" s="85">
        <v>4.9445269607778307E-2</v>
      </c>
      <c r="O8" s="85">
        <f>N8*(1+V8)</f>
        <v>7.6640167892056382E-2</v>
      </c>
      <c r="P8" s="85">
        <f>N8*(1-V8)</f>
        <v>2.2250371323500235E-2</v>
      </c>
      <c r="Q8" s="86"/>
      <c r="R8" s="87">
        <f xml:space="preserve"> ( 1 +N8 ) ^-($M8 - 0.5)</f>
        <v>0.97615796629691576</v>
      </c>
      <c r="S8" s="87">
        <f t="shared" ref="S8:T57" si="0" xml:space="preserve"> ( 1 +O8 ) ^-($M8 - 0.5)</f>
        <v>0.96375070922898431</v>
      </c>
      <c r="T8" s="87">
        <f t="shared" si="0"/>
        <v>0.98905709227360594</v>
      </c>
      <c r="V8" s="29">
        <v>0.55000000000000004</v>
      </c>
      <c r="Y8" s="122" t="s">
        <v>93</v>
      </c>
      <c r="Z8" s="123" t="s">
        <v>95</v>
      </c>
      <c r="AA8" s="124" t="s">
        <v>94</v>
      </c>
      <c r="AD8" s="120" t="s">
        <v>97</v>
      </c>
      <c r="AE8" s="84"/>
      <c r="AG8" s="84"/>
    </row>
    <row r="9" spans="2:33" ht="19" customHeight="1" thickBot="1" x14ac:dyDescent="0.4">
      <c r="B9" s="25">
        <v>20820730</v>
      </c>
      <c r="C9" s="2"/>
      <c r="D9" s="2"/>
      <c r="E9" s="2"/>
      <c r="F9" s="2"/>
      <c r="G9" s="2"/>
      <c r="H9" s="2"/>
      <c r="I9" s="2"/>
      <c r="J9" s="2"/>
      <c r="M9" s="2">
        <v>2</v>
      </c>
      <c r="N9" s="85">
        <v>4.9139799766283687E-2</v>
      </c>
      <c r="O9" s="85">
        <f t="shared" ref="O9:O72" si="1">N9*(1+V9)</f>
        <v>7.6166689637739718E-2</v>
      </c>
      <c r="P9" s="85">
        <f t="shared" ref="P9:P72" si="2">N9*(1-V9)</f>
        <v>2.2112909894827656E-2</v>
      </c>
      <c r="Q9" s="86"/>
      <c r="R9" s="87">
        <f t="shared" ref="R9:R57" si="3" xml:space="preserve"> ( 1 +N9 ) ^-($M9 - 0.5)</f>
        <v>0.93057194695803125</v>
      </c>
      <c r="S9" s="87">
        <f t="shared" si="0"/>
        <v>0.8957373468634855</v>
      </c>
      <c r="T9" s="87">
        <f t="shared" si="0"/>
        <v>0.96772439559178525</v>
      </c>
      <c r="V9" s="29">
        <v>0.55000000000000004</v>
      </c>
      <c r="Y9" s="125">
        <v>1</v>
      </c>
      <c r="Z9" s="126">
        <v>0.2</v>
      </c>
      <c r="AA9" s="127">
        <v>7.4999999999999997E-3</v>
      </c>
      <c r="AD9" s="119">
        <v>5.3666666666666668E-2</v>
      </c>
    </row>
    <row r="10" spans="2:33" ht="19" customHeight="1" x14ac:dyDescent="0.35">
      <c r="B10" s="9">
        <v>1</v>
      </c>
      <c r="C10" s="104">
        <v>5.4762807922269001E-2</v>
      </c>
      <c r="D10" s="105">
        <v>3.9273961801039758E-2</v>
      </c>
      <c r="E10" s="105">
        <v>2.2436698644215707E-2</v>
      </c>
      <c r="F10" s="43">
        <v>2.6025297922254439E-2</v>
      </c>
      <c r="G10" s="43">
        <v>4.1447997521812323E-2</v>
      </c>
      <c r="H10" s="43">
        <v>1.8614807922279937E-2</v>
      </c>
      <c r="I10" s="43">
        <f>IF(  ABS( MAX( D10:H10 ) )  &gt;  ABS(  MIN(D10:H10 ) ),
                                                 (  SUM(D10:H10) - ABS( MAX(D10:H10) ) ) / 4,
                                                  (  SUM(D10:H10) +  ABS( MIN(D10:H10)  )  )   / 4 )</f>
        <v>2.6587691572447454E-2</v>
      </c>
      <c r="J10" s="106">
        <f t="shared" ref="J10:J19" si="4" xml:space="preserve"> IF( I10 &gt; 0, MAX( -$AA9, -I10*$Z9 ), MIN( $AA9, -I10*$Z9 )  )</f>
        <v>-5.317538314489491E-3</v>
      </c>
      <c r="K10" s="107">
        <f>C10+J10</f>
        <v>4.9445269607779507E-2</v>
      </c>
      <c r="M10" s="2">
        <v>3</v>
      </c>
      <c r="N10" s="85">
        <v>4.9955161127624326E-2</v>
      </c>
      <c r="O10" s="85">
        <f t="shared" si="1"/>
        <v>7.743049974781771E-2</v>
      </c>
      <c r="P10" s="85">
        <f t="shared" si="2"/>
        <v>2.2479822507430944E-2</v>
      </c>
      <c r="Q10" s="86"/>
      <c r="R10" s="87">
        <f t="shared" si="3"/>
        <v>0.88526464132930371</v>
      </c>
      <c r="S10" s="87">
        <f t="shared" si="0"/>
        <v>0.82990204867244233</v>
      </c>
      <c r="T10" s="87">
        <f t="shared" si="0"/>
        <v>0.94593900559172484</v>
      </c>
      <c r="V10" s="29">
        <v>0.55000000000000004</v>
      </c>
      <c r="Y10" s="128">
        <v>2</v>
      </c>
      <c r="Z10" s="129">
        <v>0.2</v>
      </c>
      <c r="AA10" s="130">
        <v>7.4999999999999997E-3</v>
      </c>
      <c r="AD10" s="84"/>
    </row>
    <row r="11" spans="2:33" ht="19" customHeight="1" x14ac:dyDescent="0.35">
      <c r="B11" s="10">
        <v>2</v>
      </c>
      <c r="C11" s="108">
        <v>5.4569673075352876E-2</v>
      </c>
      <c r="D11" s="109">
        <v>3.9182482947983432E-2</v>
      </c>
      <c r="E11" s="44">
        <v>2.4318937741639068E-2</v>
      </c>
      <c r="F11" s="44">
        <v>2.4482823075340887E-2</v>
      </c>
      <c r="G11" s="44">
        <v>4.1762178387167781E-2</v>
      </c>
      <c r="H11" s="44">
        <v>2.0613222416393295E-2</v>
      </c>
      <c r="I11" s="44">
        <f t="shared" ref="I11:I19" si="5">IF(  ABS( MAX( D11:H11 ) )  &gt;  ABS(  MIN(D11:H11 ) ),
                                                 (  SUM(D11:H11) - ABS( MAX(D11:H11) ) ) / 4,
                                                  (  SUM(D11:H11) +  ABS( MIN(D11:H11)  )  )   / 4 )</f>
        <v>2.7149366545339171E-2</v>
      </c>
      <c r="J11" s="110">
        <f t="shared" si="4"/>
        <v>-5.4298733090678347E-3</v>
      </c>
      <c r="K11" s="111">
        <f t="shared" ref="K11:K19" si="6">C11+J11</f>
        <v>4.913979976628504E-2</v>
      </c>
      <c r="M11" s="2">
        <v>4</v>
      </c>
      <c r="N11" s="85">
        <v>5.0898764070480551E-2</v>
      </c>
      <c r="O11" s="85">
        <f t="shared" si="1"/>
        <v>7.8893084309244854E-2</v>
      </c>
      <c r="P11" s="85">
        <f t="shared" si="2"/>
        <v>2.2904443831716245E-2</v>
      </c>
      <c r="Q11" s="86"/>
      <c r="R11" s="87">
        <f t="shared" si="3"/>
        <v>0.84049844739604662</v>
      </c>
      <c r="S11" s="87">
        <f t="shared" si="0"/>
        <v>0.76661191950038676</v>
      </c>
      <c r="T11" s="87">
        <f t="shared" si="0"/>
        <v>0.92379853958801084</v>
      </c>
      <c r="V11" s="29">
        <v>0.55000000000000004</v>
      </c>
      <c r="Y11" s="128">
        <v>3</v>
      </c>
      <c r="Z11" s="129">
        <v>0.2</v>
      </c>
      <c r="AA11" s="130">
        <v>7.4999999999999997E-3</v>
      </c>
      <c r="AD11" s="120" t="s">
        <v>98</v>
      </c>
    </row>
    <row r="12" spans="2:33" ht="19" customHeight="1" x14ac:dyDescent="0.35">
      <c r="B12" s="10">
        <v>3</v>
      </c>
      <c r="C12" s="108">
        <v>5.5548696859562874E-2</v>
      </c>
      <c r="D12" s="109">
        <v>3.995533662378592E-2</v>
      </c>
      <c r="E12" s="44">
        <v>2.5705222917797643E-2</v>
      </c>
      <c r="F12" s="44">
        <v>2.4268466859552085E-2</v>
      </c>
      <c r="G12" s="44">
        <v>4.2278881831671278E-2</v>
      </c>
      <c r="H12" s="44">
        <v>2.1941688237612667E-2</v>
      </c>
      <c r="I12" s="44">
        <f t="shared" si="5"/>
        <v>2.7967678659687079E-2</v>
      </c>
      <c r="J12" s="110">
        <f t="shared" si="4"/>
        <v>-5.5935357319374162E-3</v>
      </c>
      <c r="K12" s="111">
        <f t="shared" si="6"/>
        <v>4.9955161127625457E-2</v>
      </c>
      <c r="M12" s="2">
        <v>5</v>
      </c>
      <c r="N12" s="85">
        <v>5.1650299943504452E-2</v>
      </c>
      <c r="O12" s="85">
        <f t="shared" si="1"/>
        <v>6.714538992655579E-2</v>
      </c>
      <c r="P12" s="85">
        <f t="shared" si="2"/>
        <v>3.6155209960453114E-2</v>
      </c>
      <c r="Q12" s="86"/>
      <c r="R12" s="87">
        <f t="shared" si="3"/>
        <v>0.79722135740411015</v>
      </c>
      <c r="S12" s="87">
        <f t="shared" si="0"/>
        <v>0.74643815966489668</v>
      </c>
      <c r="T12" s="87">
        <f t="shared" si="0"/>
        <v>0.85229184365045141</v>
      </c>
      <c r="V12" s="30">
        <v>0.3</v>
      </c>
      <c r="Y12" s="128">
        <v>4</v>
      </c>
      <c r="Z12" s="129">
        <v>0.2</v>
      </c>
      <c r="AA12" s="130">
        <v>7.4999999999999997E-3</v>
      </c>
      <c r="AD12" s="119" t="s">
        <v>99</v>
      </c>
    </row>
    <row r="13" spans="2:33" ht="19" customHeight="1" x14ac:dyDescent="0.35">
      <c r="B13" s="10">
        <v>4</v>
      </c>
      <c r="C13" s="108">
        <v>5.6625472193425175E-2</v>
      </c>
      <c r="D13" s="109">
        <v>4.0721869588066895E-2</v>
      </c>
      <c r="E13" s="44">
        <v>2.6719049542909712E-2</v>
      </c>
      <c r="F13" s="44">
        <v>2.4278212193414861E-2</v>
      </c>
      <c r="G13" s="44">
        <v>4.2737462051715136E-2</v>
      </c>
      <c r="H13" s="44">
        <v>2.2815031134478803E-2</v>
      </c>
      <c r="I13" s="44">
        <f t="shared" si="5"/>
        <v>2.8633540614717568E-2</v>
      </c>
      <c r="J13" s="110">
        <f t="shared" si="4"/>
        <v>-5.7267081229435135E-3</v>
      </c>
      <c r="K13" s="111">
        <f t="shared" si="6"/>
        <v>5.0898764070481661E-2</v>
      </c>
      <c r="M13" s="2">
        <v>6</v>
      </c>
      <c r="N13" s="85">
        <v>5.2271432623117065E-2</v>
      </c>
      <c r="O13" s="85">
        <f t="shared" si="1"/>
        <v>6.7952862410052189E-2</v>
      </c>
      <c r="P13" s="85">
        <f t="shared" si="2"/>
        <v>3.659000283618194E-2</v>
      </c>
      <c r="Q13" s="86"/>
      <c r="R13" s="87">
        <f t="shared" si="3"/>
        <v>0.75560915094071157</v>
      </c>
      <c r="S13" s="87">
        <f t="shared" si="0"/>
        <v>0.69656802902934511</v>
      </c>
      <c r="T13" s="87">
        <f t="shared" si="0"/>
        <v>0.82065649615335012</v>
      </c>
      <c r="V13" s="30">
        <v>0.3</v>
      </c>
      <c r="Y13" s="128">
        <v>5</v>
      </c>
      <c r="Z13" s="129">
        <v>0.2</v>
      </c>
      <c r="AA13" s="130">
        <v>7.4999999999999997E-3</v>
      </c>
      <c r="AD13" s="84"/>
    </row>
    <row r="14" spans="2:33" ht="19" customHeight="1" thickBot="1" x14ac:dyDescent="0.4">
      <c r="B14" s="10">
        <v>5</v>
      </c>
      <c r="C14" s="112">
        <v>5.744320569226713E-2</v>
      </c>
      <c r="D14" s="113">
        <v>4.1332314153420535E-2</v>
      </c>
      <c r="E14" s="45">
        <v>2.7205682422755784E-2</v>
      </c>
      <c r="F14" s="45">
        <v>2.4131885692257438E-2</v>
      </c>
      <c r="G14" s="45">
        <v>4.3142402122581025E-2</v>
      </c>
      <c r="H14" s="45">
        <v>2.318823270679915E-2</v>
      </c>
      <c r="I14" s="45">
        <f t="shared" si="5"/>
        <v>2.8964528743808227E-2</v>
      </c>
      <c r="J14" s="114">
        <f t="shared" si="4"/>
        <v>-5.7929057487616457E-3</v>
      </c>
      <c r="K14" s="115">
        <f t="shared" si="6"/>
        <v>5.1650299943505486E-2</v>
      </c>
      <c r="M14" s="2">
        <v>7</v>
      </c>
      <c r="N14" s="85">
        <v>5.2829351669703595E-2</v>
      </c>
      <c r="O14" s="85">
        <f t="shared" si="1"/>
        <v>6.8678157170614679E-2</v>
      </c>
      <c r="P14" s="85">
        <f t="shared" si="2"/>
        <v>3.6980546168792511E-2</v>
      </c>
      <c r="Q14" s="86"/>
      <c r="R14" s="87">
        <f t="shared" si="3"/>
        <v>0.71560456695953534</v>
      </c>
      <c r="S14" s="87">
        <f t="shared" si="0"/>
        <v>0.64937405997392761</v>
      </c>
      <c r="T14" s="87">
        <f t="shared" si="0"/>
        <v>0.78975255762966212</v>
      </c>
      <c r="V14" s="30">
        <v>0.3</v>
      </c>
      <c r="Y14" s="128">
        <v>6</v>
      </c>
      <c r="Z14" s="129">
        <v>0.2</v>
      </c>
      <c r="AA14" s="130">
        <v>7.4999999999999997E-3</v>
      </c>
      <c r="AC14" s="28"/>
      <c r="AD14" s="84"/>
    </row>
    <row r="15" spans="2:33" ht="19" customHeight="1" x14ac:dyDescent="0.35">
      <c r="B15" s="10">
        <v>6</v>
      </c>
      <c r="C15" s="108">
        <v>5.8090258393131089E-2</v>
      </c>
      <c r="D15" s="109">
        <v>4.1717892000902479E-2</v>
      </c>
      <c r="E15" s="44">
        <v>2.7401747910973162E-2</v>
      </c>
      <c r="F15" s="44">
        <v>2.3921148393121872E-2</v>
      </c>
      <c r="G15" s="44">
        <v>4.3556771060110577E-2</v>
      </c>
      <c r="H15" s="44">
        <v>2.3335727095265213E-2</v>
      </c>
      <c r="I15" s="49">
        <f t="shared" si="5"/>
        <v>2.9094128850065681E-2</v>
      </c>
      <c r="J15" s="110">
        <f t="shared" si="4"/>
        <v>-5.8188257700131363E-3</v>
      </c>
      <c r="K15" s="116">
        <f t="shared" si="6"/>
        <v>5.2271432623117953E-2</v>
      </c>
      <c r="M15" s="2">
        <v>8</v>
      </c>
      <c r="N15" s="85">
        <v>5.3339655651487572E-2</v>
      </c>
      <c r="O15" s="85">
        <f t="shared" si="1"/>
        <v>6.1340603999210701E-2</v>
      </c>
      <c r="P15" s="85">
        <f t="shared" si="2"/>
        <v>4.5338707303764436E-2</v>
      </c>
      <c r="Q15" s="86"/>
      <c r="R15" s="87">
        <f t="shared" si="3"/>
        <v>0.67723086095913809</v>
      </c>
      <c r="S15" s="87">
        <f t="shared" si="0"/>
        <v>0.63986617667210866</v>
      </c>
      <c r="T15" s="87">
        <f t="shared" si="0"/>
        <v>0.71708767866088086</v>
      </c>
      <c r="V15" s="29">
        <v>0.15</v>
      </c>
      <c r="Y15" s="128">
        <v>7</v>
      </c>
      <c r="Z15" s="129">
        <v>0.2</v>
      </c>
      <c r="AA15" s="130">
        <v>7.4999999999999997E-3</v>
      </c>
      <c r="AC15" s="28"/>
      <c r="AD15" s="84"/>
    </row>
    <row r="16" spans="2:33" ht="19" customHeight="1" x14ac:dyDescent="0.35">
      <c r="B16" s="10">
        <v>7</v>
      </c>
      <c r="C16" s="108">
        <v>5.8646855341978998E-2</v>
      </c>
      <c r="D16" s="109">
        <v>4.2064609720247059E-2</v>
      </c>
      <c r="E16" s="44">
        <v>2.7408944064349239E-2</v>
      </c>
      <c r="F16" s="44">
        <v>2.3732075341970083E-2</v>
      </c>
      <c r="G16" s="44">
        <v>4.3081837116098809E-2</v>
      </c>
      <c r="H16" s="44">
        <v>2.3144444318923041E-2</v>
      </c>
      <c r="I16" s="44">
        <f t="shared" si="5"/>
        <v>2.9087518361372355E-2</v>
      </c>
      <c r="J16" s="110">
        <f t="shared" si="4"/>
        <v>-5.8175036722744712E-3</v>
      </c>
      <c r="K16" s="111">
        <f t="shared" si="6"/>
        <v>5.2829351669704525E-2</v>
      </c>
      <c r="M16" s="2">
        <v>9</v>
      </c>
      <c r="N16" s="85">
        <v>5.379967697710053E-2</v>
      </c>
      <c r="O16" s="85">
        <f t="shared" si="1"/>
        <v>6.1869628523665607E-2</v>
      </c>
      <c r="P16" s="85">
        <f t="shared" si="2"/>
        <v>4.5729725430535446E-2</v>
      </c>
      <c r="Q16" s="86"/>
      <c r="R16" s="87">
        <f t="shared" si="3"/>
        <v>0.64055508115546578</v>
      </c>
      <c r="S16" s="87">
        <f t="shared" si="0"/>
        <v>0.60033657839088295</v>
      </c>
      <c r="T16" s="87">
        <f t="shared" si="0"/>
        <v>0.68380874002873959</v>
      </c>
      <c r="V16" s="29">
        <v>0.15</v>
      </c>
      <c r="Y16" s="128">
        <v>8</v>
      </c>
      <c r="Z16" s="129">
        <v>0.2</v>
      </c>
      <c r="AA16" s="130">
        <v>7.4999999999999997E-3</v>
      </c>
      <c r="AC16" s="28"/>
      <c r="AD16" s="84"/>
    </row>
    <row r="17" spans="2:27" ht="19" customHeight="1" x14ac:dyDescent="0.35">
      <c r="B17" s="10">
        <v>8</v>
      </c>
      <c r="C17" s="108">
        <v>5.9146835295475597E-2</v>
      </c>
      <c r="D17" s="109">
        <v>4.2299319476204023E-2</v>
      </c>
      <c r="E17" s="44">
        <v>2.727517200916818E-2</v>
      </c>
      <c r="F17" s="44">
        <v>2.3583835295467148E-2</v>
      </c>
      <c r="G17" s="44">
        <v>4.2653610554579613E-2</v>
      </c>
      <c r="H17" s="44">
        <v>2.2985266098905388E-2</v>
      </c>
      <c r="I17" s="44">
        <f t="shared" si="5"/>
        <v>2.9035898219936185E-2</v>
      </c>
      <c r="J17" s="110">
        <f t="shared" si="4"/>
        <v>-5.8071796439872377E-3</v>
      </c>
      <c r="K17" s="111">
        <f t="shared" si="6"/>
        <v>5.3339655651488363E-2</v>
      </c>
      <c r="M17" s="2">
        <v>10</v>
      </c>
      <c r="N17" s="85">
        <v>5.4206394507192224E-2</v>
      </c>
      <c r="O17" s="85">
        <f t="shared" si="1"/>
        <v>6.2337353683271056E-2</v>
      </c>
      <c r="P17" s="85">
        <f t="shared" si="2"/>
        <v>4.6075435331113392E-2</v>
      </c>
      <c r="Q17" s="86"/>
      <c r="R17" s="87">
        <f t="shared" si="3"/>
        <v>0.60562857942078885</v>
      </c>
      <c r="S17" s="87">
        <f t="shared" si="0"/>
        <v>0.56299780673940614</v>
      </c>
      <c r="T17" s="87">
        <f t="shared" si="0"/>
        <v>0.65185569448926584</v>
      </c>
      <c r="V17" s="29">
        <v>0.15</v>
      </c>
      <c r="Y17" s="128">
        <v>9</v>
      </c>
      <c r="Z17" s="129">
        <v>0.2</v>
      </c>
      <c r="AA17" s="130">
        <v>7.4999999999999997E-3</v>
      </c>
    </row>
    <row r="18" spans="2:27" ht="19" customHeight="1" thickBot="1" x14ac:dyDescent="0.4">
      <c r="B18" s="10">
        <v>9</v>
      </c>
      <c r="C18" s="108">
        <v>5.9584344053089877E-2</v>
      </c>
      <c r="D18" s="109">
        <v>4.2524134552637705E-2</v>
      </c>
      <c r="E18" s="44">
        <v>2.7080874006262912E-2</v>
      </c>
      <c r="F18" s="44">
        <v>2.3445484053081556E-2</v>
      </c>
      <c r="G18" s="44">
        <v>4.2408704533786423E-2</v>
      </c>
      <c r="H18" s="44">
        <v>2.2758278926637843E-2</v>
      </c>
      <c r="I18" s="44">
        <f t="shared" si="5"/>
        <v>2.8923335379942183E-2</v>
      </c>
      <c r="J18" s="110">
        <f t="shared" si="4"/>
        <v>-5.7846670759884372E-3</v>
      </c>
      <c r="K18" s="111">
        <f t="shared" si="6"/>
        <v>5.3799676977101439E-2</v>
      </c>
      <c r="M18" s="2">
        <v>11</v>
      </c>
      <c r="N18" s="85">
        <v>5.4495505050726312E-2</v>
      </c>
      <c r="O18" s="85">
        <f t="shared" si="1"/>
        <v>6.2669830808335256E-2</v>
      </c>
      <c r="P18" s="85">
        <f t="shared" si="2"/>
        <v>4.6321179293117361E-2</v>
      </c>
      <c r="Q18" s="86"/>
      <c r="R18" s="87">
        <f t="shared" si="3"/>
        <v>0.57283600233881715</v>
      </c>
      <c r="S18" s="87">
        <f t="shared" si="0"/>
        <v>0.52822300687352441</v>
      </c>
      <c r="T18" s="87">
        <f t="shared" si="0"/>
        <v>0.62160905083566609</v>
      </c>
      <c r="V18" s="29">
        <v>0.15</v>
      </c>
      <c r="Y18" s="131">
        <v>10</v>
      </c>
      <c r="Z18" s="132">
        <v>0.2</v>
      </c>
      <c r="AA18" s="133">
        <v>7.4999999999999997E-3</v>
      </c>
    </row>
    <row r="19" spans="2:27" ht="19" customHeight="1" thickBot="1" x14ac:dyDescent="0.4">
      <c r="B19" s="11">
        <v>10</v>
      </c>
      <c r="C19" s="112">
        <v>5.9951824049034208E-2</v>
      </c>
      <c r="D19" s="113">
        <v>4.2677166234821318E-2</v>
      </c>
      <c r="E19" s="45">
        <v>2.688498170550413E-2</v>
      </c>
      <c r="F19" s="45">
        <v>2.3294734049026378E-2</v>
      </c>
      <c r="G19" s="45">
        <v>4.2247684637142013E-2</v>
      </c>
      <c r="H19" s="45">
        <v>2.2481190445154287E-2</v>
      </c>
      <c r="I19" s="45">
        <f t="shared" si="5"/>
        <v>2.8727147709206702E-2</v>
      </c>
      <c r="J19" s="114">
        <f t="shared" si="4"/>
        <v>-5.7454295418413407E-3</v>
      </c>
      <c r="K19" s="117">
        <f t="shared" si="6"/>
        <v>5.4206394507192869E-2</v>
      </c>
      <c r="M19" s="2">
        <v>12</v>
      </c>
      <c r="N19" s="85">
        <v>5.4685301493694327E-2</v>
      </c>
      <c r="O19" s="85">
        <f t="shared" si="1"/>
        <v>6.2888096717748476E-2</v>
      </c>
      <c r="P19" s="85">
        <f t="shared" si="2"/>
        <v>4.6482506269640178E-2</v>
      </c>
      <c r="Q19" s="86"/>
      <c r="R19" s="87">
        <f t="shared" si="3"/>
        <v>0.54210913318032261</v>
      </c>
      <c r="S19" s="87">
        <f t="shared" si="0"/>
        <v>0.49589902076663317</v>
      </c>
      <c r="T19" s="87">
        <f t="shared" si="0"/>
        <v>0.59303771421509255</v>
      </c>
      <c r="V19" s="29">
        <v>0.15</v>
      </c>
    </row>
    <row r="20" spans="2:27" ht="19" customHeight="1" x14ac:dyDescent="0.35">
      <c r="M20" s="2">
        <v>13</v>
      </c>
      <c r="N20" s="85">
        <v>5.4806361790265656E-2</v>
      </c>
      <c r="O20" s="85">
        <f t="shared" si="1"/>
        <v>6.3027316058805502E-2</v>
      </c>
      <c r="P20" s="85">
        <f t="shared" si="2"/>
        <v>4.6585407521725804E-2</v>
      </c>
      <c r="Q20" s="86"/>
      <c r="R20" s="87">
        <f t="shared" si="3"/>
        <v>0.51326392909802698</v>
      </c>
      <c r="S20" s="87">
        <f t="shared" si="0"/>
        <v>0.46579486198569348</v>
      </c>
      <c r="T20" s="87">
        <f t="shared" si="0"/>
        <v>0.56600016944516962</v>
      </c>
      <c r="V20" s="29">
        <v>0.15</v>
      </c>
    </row>
    <row r="21" spans="2:27" ht="19" customHeight="1" x14ac:dyDescent="0.35">
      <c r="M21" s="2">
        <v>14</v>
      </c>
      <c r="N21" s="85">
        <v>5.4879410656097694E-2</v>
      </c>
      <c r="O21" s="85">
        <f t="shared" si="1"/>
        <v>6.3111322254512339E-2</v>
      </c>
      <c r="P21" s="85">
        <f t="shared" si="2"/>
        <v>4.6647499057683041E-2</v>
      </c>
      <c r="Q21" s="86"/>
      <c r="R21" s="87">
        <f t="shared" si="3"/>
        <v>0.48614070576882834</v>
      </c>
      <c r="S21" s="87">
        <f t="shared" si="0"/>
        <v>0.43771049848808791</v>
      </c>
      <c r="T21" s="87">
        <f t="shared" si="0"/>
        <v>0.54037352039327713</v>
      </c>
      <c r="V21" s="29">
        <v>0.15</v>
      </c>
    </row>
    <row r="22" spans="2:27" ht="19" customHeight="1" x14ac:dyDescent="0.35">
      <c r="M22" s="2">
        <v>15</v>
      </c>
      <c r="N22" s="85">
        <v>5.4918755816764753E-2</v>
      </c>
      <c r="O22" s="85">
        <f t="shared" si="1"/>
        <v>6.3156569189279463E-2</v>
      </c>
      <c r="P22" s="85">
        <f t="shared" si="2"/>
        <v>4.6680942444250036E-2</v>
      </c>
      <c r="Q22" s="86"/>
      <c r="R22" s="87">
        <f t="shared" si="3"/>
        <v>0.46060038706600737</v>
      </c>
      <c r="S22" s="87">
        <f t="shared" si="0"/>
        <v>0.41147192493710821</v>
      </c>
      <c r="T22" s="87">
        <f t="shared" si="0"/>
        <v>0.51605074189152056</v>
      </c>
      <c r="V22" s="29">
        <v>0.15</v>
      </c>
    </row>
    <row r="23" spans="2:27" ht="19" customHeight="1" x14ac:dyDescent="0.35">
      <c r="B23" s="5"/>
      <c r="C23" s="2" t="s">
        <v>5</v>
      </c>
      <c r="D23" s="140" t="s">
        <v>82</v>
      </c>
      <c r="E23" s="141"/>
      <c r="F23" s="141"/>
      <c r="G23" s="141"/>
      <c r="H23" s="141"/>
      <c r="I23" s="142"/>
      <c r="K23" s="143" t="s">
        <v>20</v>
      </c>
      <c r="M23" s="2">
        <v>16</v>
      </c>
      <c r="N23" s="85">
        <v>5.4934418894754478E-2</v>
      </c>
      <c r="O23" s="85">
        <f t="shared" si="1"/>
        <v>6.3174581728967644E-2</v>
      </c>
      <c r="P23" s="85">
        <f t="shared" si="2"/>
        <v>4.6694256060541305E-2</v>
      </c>
      <c r="Q23" s="86"/>
      <c r="R23" s="87">
        <f t="shared" si="3"/>
        <v>0.4365211970135266</v>
      </c>
      <c r="S23" s="87">
        <f t="shared" si="0"/>
        <v>0.38692690782881362</v>
      </c>
      <c r="T23" s="87">
        <f t="shared" si="0"/>
        <v>0.49293818999093225</v>
      </c>
      <c r="V23" s="29">
        <v>0.15</v>
      </c>
    </row>
    <row r="24" spans="2:27" ht="19" customHeight="1" x14ac:dyDescent="0.35">
      <c r="B24" s="3"/>
      <c r="C24" s="4" t="s">
        <v>1</v>
      </c>
      <c r="D24" s="6" t="s">
        <v>0</v>
      </c>
      <c r="E24" s="6" t="s">
        <v>13</v>
      </c>
      <c r="F24" s="6" t="s">
        <v>2</v>
      </c>
      <c r="G24" s="6" t="s">
        <v>3</v>
      </c>
      <c r="H24" s="6" t="s">
        <v>68</v>
      </c>
      <c r="I24" s="7" t="s">
        <v>6</v>
      </c>
      <c r="J24" s="8" t="s">
        <v>7</v>
      </c>
      <c r="K24" s="144"/>
      <c r="M24" s="2">
        <v>17</v>
      </c>
      <c r="N24" s="85">
        <v>5.4933498794041746E-2</v>
      </c>
      <c r="O24" s="85">
        <f t="shared" si="1"/>
        <v>6.3173523613148E-2</v>
      </c>
      <c r="P24" s="85">
        <f t="shared" si="2"/>
        <v>4.6693473974935486E-2</v>
      </c>
      <c r="Q24" s="86"/>
      <c r="R24" s="87">
        <f t="shared" si="3"/>
        <v>0.41379584480423226</v>
      </c>
      <c r="S24" s="87">
        <f t="shared" si="0"/>
        <v>0.36394141512614619</v>
      </c>
      <c r="T24" s="87">
        <f t="shared" si="0"/>
        <v>0.47095344650937682</v>
      </c>
      <c r="V24" s="29">
        <v>0.15</v>
      </c>
    </row>
    <row r="25" spans="2:27" ht="19" customHeight="1" thickBot="1" x14ac:dyDescent="0.4">
      <c r="B25" s="25">
        <v>20820631</v>
      </c>
      <c r="C25" s="2"/>
      <c r="D25" s="2"/>
      <c r="E25" s="2"/>
      <c r="F25" s="2"/>
      <c r="G25" s="2"/>
      <c r="H25" s="2"/>
      <c r="I25" s="2"/>
      <c r="J25" s="2"/>
      <c r="M25" s="2">
        <v>18</v>
      </c>
      <c r="N25" s="85">
        <v>5.4921067119660272E-2</v>
      </c>
      <c r="O25" s="85">
        <f t="shared" si="1"/>
        <v>6.3159227187609301E-2</v>
      </c>
      <c r="P25" s="85">
        <f t="shared" si="2"/>
        <v>4.6682907051711228E-2</v>
      </c>
      <c r="Q25" s="86"/>
      <c r="R25" s="87">
        <f t="shared" si="3"/>
        <v>0.3923291751371345</v>
      </c>
      <c r="S25" s="87">
        <f t="shared" si="0"/>
        <v>0.34239666515952749</v>
      </c>
      <c r="T25" s="87">
        <f t="shared" si="0"/>
        <v>0.45002349795441243</v>
      </c>
      <c r="V25" s="29">
        <v>0.15</v>
      </c>
    </row>
    <row r="26" spans="2:27" ht="19" customHeight="1" x14ac:dyDescent="0.35">
      <c r="B26" s="9">
        <v>1</v>
      </c>
      <c r="C26" s="104">
        <v>5.4274999999993967E-2</v>
      </c>
      <c r="D26" s="105">
        <v>3.878611959439679E-2</v>
      </c>
      <c r="E26" s="105">
        <v>2.3126521838748977E-2</v>
      </c>
      <c r="F26" s="43">
        <v>2.5148999999994977E-2</v>
      </c>
      <c r="G26" s="43">
        <v>4.2172080528896476E-2</v>
      </c>
      <c r="H26" s="43">
        <v>1.9946999999971494E-2</v>
      </c>
      <c r="I26" s="43">
        <f>IF(  ABS( MAX( D26:H26 ) )  &gt;  ABS(  MIN(D26:H26 ) ),
                                                 (  SUM(D26:H26) - ABS( MAX(D26:H26) ) ) / 4,
                                                  (  SUM(D26:H26) +  ABS( MIN(D26:H26)  )  )   / 4 )</f>
        <v>2.6752160358278057E-2</v>
      </c>
      <c r="J26" s="106">
        <f t="shared" ref="J26:J35" si="7" xml:space="preserve"> IF( I26 &gt; 0, MAX( -$AA9, -I26*$Z9 ), MIN( $AA9, -I26*$Z9 )  )</f>
        <v>-5.3504320716556116E-3</v>
      </c>
      <c r="K26" s="107">
        <f>C26+J26</f>
        <v>4.8924567928338353E-2</v>
      </c>
      <c r="M26" s="2">
        <v>19</v>
      </c>
      <c r="N26" s="85">
        <v>5.4900769331049482E-2</v>
      </c>
      <c r="O26" s="85">
        <f t="shared" si="1"/>
        <v>6.3135884730706901E-2</v>
      </c>
      <c r="P26" s="85">
        <f t="shared" si="2"/>
        <v>4.6665653931392055E-2</v>
      </c>
      <c r="Q26" s="86"/>
      <c r="R26" s="87">
        <f t="shared" si="3"/>
        <v>0.37203622795787017</v>
      </c>
      <c r="S26" s="87">
        <f t="shared" si="0"/>
        <v>0.32218670667255439</v>
      </c>
      <c r="T26" s="87">
        <f t="shared" si="0"/>
        <v>0.4300832183825436</v>
      </c>
      <c r="V26" s="29">
        <v>0.15</v>
      </c>
    </row>
    <row r="27" spans="2:27" ht="19" customHeight="1" x14ac:dyDescent="0.35">
      <c r="B27" s="10">
        <v>2</v>
      </c>
      <c r="C27" s="108">
        <v>5.3581922047414299E-2</v>
      </c>
      <c r="D27" s="109">
        <v>3.8194765592700408E-2</v>
      </c>
      <c r="E27" s="44">
        <v>2.4713009447439704E-2</v>
      </c>
      <c r="F27" s="44">
        <v>2.2949922047413862E-2</v>
      </c>
      <c r="G27" s="44">
        <v>4.2238687296568989E-2</v>
      </c>
      <c r="H27" s="44">
        <v>2.179157941728449E-2</v>
      </c>
      <c r="I27" s="44">
        <f t="shared" ref="I27:I35" si="8">IF(  ABS( MAX( D27:H27 ) )  &gt;  ABS(  MIN(D27:H27 ) ),
                                                 (  SUM(D27:H27) - ABS( MAX(D27:H27) ) ) / 4,
                                                  (  SUM(D27:H27) +  ABS( MIN(D27:H27)  )  )   / 4 )</f>
        <v>2.6912319126209616E-2</v>
      </c>
      <c r="J27" s="110">
        <f t="shared" si="7"/>
        <v>-5.3824638252419239E-3</v>
      </c>
      <c r="K27" s="111">
        <f t="shared" ref="K27:K35" si="9">C27+J27</f>
        <v>4.8199458222172378E-2</v>
      </c>
      <c r="M27" s="2">
        <v>20</v>
      </c>
      <c r="N27" s="85">
        <v>5.4875235914368714E-2</v>
      </c>
      <c r="O27" s="85">
        <f t="shared" si="1"/>
        <v>6.3106521301524013E-2</v>
      </c>
      <c r="P27" s="85">
        <f t="shared" si="2"/>
        <v>4.6643950527213408E-2</v>
      </c>
      <c r="Q27" s="86"/>
      <c r="R27" s="87">
        <f t="shared" si="3"/>
        <v>0.35284064566283341</v>
      </c>
      <c r="S27" s="87">
        <f t="shared" si="0"/>
        <v>0.3032164417611013</v>
      </c>
      <c r="T27" s="87">
        <f t="shared" si="0"/>
        <v>0.41107411588529186</v>
      </c>
      <c r="V27" s="29">
        <v>0.15</v>
      </c>
    </row>
    <row r="28" spans="2:27" ht="19" customHeight="1" x14ac:dyDescent="0.35">
      <c r="B28" s="10">
        <v>3</v>
      </c>
      <c r="C28" s="108">
        <v>5.4368735272008806E-2</v>
      </c>
      <c r="D28" s="109">
        <v>3.8775272668827521E-2</v>
      </c>
      <c r="E28" s="44">
        <v>2.6010135874547924E-2</v>
      </c>
      <c r="F28" s="44">
        <v>2.2665735272007215E-2</v>
      </c>
      <c r="G28" s="44">
        <v>4.246212617862466E-2</v>
      </c>
      <c r="H28" s="44">
        <v>2.2998114419944038E-2</v>
      </c>
      <c r="I28" s="44">
        <f t="shared" si="8"/>
        <v>2.7612314558831674E-2</v>
      </c>
      <c r="J28" s="110">
        <f t="shared" si="7"/>
        <v>-5.5224629117663349E-3</v>
      </c>
      <c r="K28" s="111">
        <f t="shared" si="9"/>
        <v>4.8846272360242471E-2</v>
      </c>
      <c r="M28" s="2">
        <v>21</v>
      </c>
      <c r="N28" s="85">
        <v>5.4846368093218745E-2</v>
      </c>
      <c r="O28" s="85">
        <f t="shared" si="1"/>
        <v>6.3073323307201556E-2</v>
      </c>
      <c r="P28" s="85">
        <f t="shared" si="2"/>
        <v>4.6619412879235933E-2</v>
      </c>
      <c r="Q28" s="86"/>
      <c r="R28" s="87">
        <f t="shared" si="3"/>
        <v>0.33467336920201018</v>
      </c>
      <c r="S28" s="87">
        <f t="shared" si="0"/>
        <v>0.28540001219981803</v>
      </c>
      <c r="T28" s="87">
        <f t="shared" si="0"/>
        <v>0.39294330182124482</v>
      </c>
      <c r="V28" s="29">
        <v>0.15</v>
      </c>
    </row>
    <row r="29" spans="2:27" ht="19" customHeight="1" x14ac:dyDescent="0.35">
      <c r="B29" s="10">
        <v>4</v>
      </c>
      <c r="C29" s="108">
        <v>5.5323150693795009E-2</v>
      </c>
      <c r="D29" s="109">
        <v>3.9315727453322014E-2</v>
      </c>
      <c r="E29" s="44">
        <v>2.6847706908814883E-2</v>
      </c>
      <c r="F29" s="44">
        <v>2.2709150693793978E-2</v>
      </c>
      <c r="G29" s="44">
        <v>4.3005969402412303E-2</v>
      </c>
      <c r="H29" s="44">
        <v>2.3743686823307408E-2</v>
      </c>
      <c r="I29" s="44">
        <f t="shared" si="8"/>
        <v>2.8154067969809571E-2</v>
      </c>
      <c r="J29" s="110">
        <f t="shared" si="7"/>
        <v>-5.6308135939619145E-3</v>
      </c>
      <c r="K29" s="111">
        <f t="shared" si="9"/>
        <v>4.9692337099833096E-2</v>
      </c>
      <c r="M29" s="2">
        <v>22</v>
      </c>
      <c r="N29" s="85">
        <v>5.4815539051202178E-2</v>
      </c>
      <c r="O29" s="85">
        <f t="shared" si="1"/>
        <v>6.3037869908882493E-2</v>
      </c>
      <c r="P29" s="85">
        <f t="shared" si="2"/>
        <v>4.6593208193521848E-2</v>
      </c>
      <c r="Q29" s="86"/>
      <c r="R29" s="87">
        <f t="shared" si="3"/>
        <v>0.31747157141648941</v>
      </c>
      <c r="S29" s="87">
        <f t="shared" si="0"/>
        <v>0.26865948107201659</v>
      </c>
      <c r="T29" s="87">
        <f t="shared" si="0"/>
        <v>0.37564264528650521</v>
      </c>
      <c r="V29" s="29">
        <v>0.15</v>
      </c>
    </row>
    <row r="30" spans="2:27" ht="19" customHeight="1" thickBot="1" x14ac:dyDescent="0.4">
      <c r="B30" s="10">
        <v>5</v>
      </c>
      <c r="C30" s="112">
        <v>5.6115795853566519E-2</v>
      </c>
      <c r="D30" s="113">
        <v>3.9901617412384294E-2</v>
      </c>
      <c r="E30" s="45">
        <v>2.7310451433631089E-2</v>
      </c>
      <c r="F30" s="45">
        <v>2.2674795853565799E-2</v>
      </c>
      <c r="G30" s="45">
        <v>4.3126592631145488E-2</v>
      </c>
      <c r="H30" s="45">
        <v>2.4086816198758854E-2</v>
      </c>
      <c r="I30" s="45">
        <f t="shared" si="8"/>
        <v>2.8493420224585009E-2</v>
      </c>
      <c r="J30" s="114">
        <f t="shared" si="7"/>
        <v>-5.6986840449170023E-3</v>
      </c>
      <c r="K30" s="115">
        <f t="shared" si="9"/>
        <v>5.0417111808649516E-2</v>
      </c>
      <c r="M30" s="2">
        <v>23</v>
      </c>
      <c r="N30" s="85">
        <v>5.4783737287432466E-2</v>
      </c>
      <c r="O30" s="85">
        <f t="shared" si="1"/>
        <v>6.3001297880547327E-2</v>
      </c>
      <c r="P30" s="85">
        <f t="shared" si="2"/>
        <v>4.6566176694317597E-2</v>
      </c>
      <c r="Q30" s="86"/>
      <c r="R30" s="87">
        <f t="shared" si="3"/>
        <v>0.30117778367895459</v>
      </c>
      <c r="S30" s="87">
        <f t="shared" si="0"/>
        <v>0.25292375300942066</v>
      </c>
      <c r="T30" s="87">
        <f t="shared" si="0"/>
        <v>0.35912808008198022</v>
      </c>
      <c r="V30" s="29">
        <v>0.15</v>
      </c>
    </row>
    <row r="31" spans="2:27" ht="19" customHeight="1" x14ac:dyDescent="0.35">
      <c r="B31" s="10">
        <v>6</v>
      </c>
      <c r="C31" s="108">
        <v>5.6791599862557218E-2</v>
      </c>
      <c r="D31" s="109">
        <v>4.0316073232498084E-2</v>
      </c>
      <c r="E31" s="44">
        <v>2.7459063073857148E-2</v>
      </c>
      <c r="F31" s="44">
        <v>2.2605599862556724E-2</v>
      </c>
      <c r="G31" s="44">
        <v>4.3283498632994633E-2</v>
      </c>
      <c r="H31" s="44">
        <v>2.4148939507756984E-2</v>
      </c>
      <c r="I31" s="49">
        <f t="shared" si="8"/>
        <v>2.8632418919167235E-2</v>
      </c>
      <c r="J31" s="110">
        <f t="shared" si="7"/>
        <v>-5.726483783833447E-3</v>
      </c>
      <c r="K31" s="116">
        <f t="shared" si="9"/>
        <v>5.1065116078723771E-2</v>
      </c>
      <c r="M31" s="2">
        <v>24</v>
      </c>
      <c r="N31" s="85">
        <v>5.4751669750911391E-2</v>
      </c>
      <c r="O31" s="85">
        <f t="shared" si="1"/>
        <v>6.2964420213548089E-2</v>
      </c>
      <c r="P31" s="85">
        <f t="shared" si="2"/>
        <v>4.653891928827468E-2</v>
      </c>
      <c r="Q31" s="86"/>
      <c r="R31" s="87">
        <f t="shared" si="3"/>
        <v>0.28573917927898734</v>
      </c>
      <c r="S31" s="87">
        <f t="shared" si="0"/>
        <v>0.23812768661706324</v>
      </c>
      <c r="T31" s="87">
        <f t="shared" si="0"/>
        <v>0.34335903639514059</v>
      </c>
      <c r="V31" s="29">
        <v>0.15</v>
      </c>
    </row>
    <row r="32" spans="2:27" ht="19" customHeight="1" x14ac:dyDescent="0.35">
      <c r="B32" s="10">
        <v>7</v>
      </c>
      <c r="C32" s="108">
        <v>5.7404965089463467E-2</v>
      </c>
      <c r="D32" s="109">
        <v>4.0612903052267502E-2</v>
      </c>
      <c r="E32" s="44">
        <v>2.7437362686449918E-2</v>
      </c>
      <c r="F32" s="44">
        <v>2.2570965089462991E-2</v>
      </c>
      <c r="G32" s="44">
        <v>4.3268141529821058E-2</v>
      </c>
      <c r="H32" s="44">
        <v>2.4067302844459126E-2</v>
      </c>
      <c r="I32" s="44">
        <f t="shared" si="8"/>
        <v>2.8672133418159884E-2</v>
      </c>
      <c r="J32" s="110">
        <f t="shared" si="7"/>
        <v>-5.7344266836319773E-3</v>
      </c>
      <c r="K32" s="111">
        <f t="shared" si="9"/>
        <v>5.1670538405831488E-2</v>
      </c>
      <c r="M32" s="2">
        <v>25</v>
      </c>
      <c r="N32" s="85">
        <v>5.4719836658302157E-2</v>
      </c>
      <c r="O32" s="85">
        <f t="shared" si="1"/>
        <v>6.2927812157047472E-2</v>
      </c>
      <c r="P32" s="85">
        <f t="shared" si="2"/>
        <v>4.6511861159556835E-2</v>
      </c>
      <c r="Q32" s="86"/>
      <c r="R32" s="87">
        <f t="shared" si="3"/>
        <v>0.27110698354080892</v>
      </c>
      <c r="S32" s="87">
        <f t="shared" si="0"/>
        <v>0.22421136146574633</v>
      </c>
      <c r="T32" s="87">
        <f t="shared" si="0"/>
        <v>0.32829797403168415</v>
      </c>
      <c r="V32" s="29">
        <v>0.15</v>
      </c>
    </row>
    <row r="33" spans="2:22" ht="19" customHeight="1" x14ac:dyDescent="0.35">
      <c r="B33" s="10">
        <v>8</v>
      </c>
      <c r="C33" s="108">
        <v>5.7978032379490729E-2</v>
      </c>
      <c r="D33" s="109">
        <v>4.0813433041103631E-2</v>
      </c>
      <c r="E33" s="44">
        <v>2.7340735447379361E-2</v>
      </c>
      <c r="F33" s="44">
        <v>2.2577032379490047E-2</v>
      </c>
      <c r="G33" s="44">
        <v>4.3091421280678333E-2</v>
      </c>
      <c r="H33" s="44">
        <v>2.3942454946301206E-2</v>
      </c>
      <c r="I33" s="44">
        <f t="shared" si="8"/>
        <v>2.8668413953568561E-2</v>
      </c>
      <c r="J33" s="110">
        <f t="shared" si="7"/>
        <v>-5.7336827907137127E-3</v>
      </c>
      <c r="K33" s="111">
        <f t="shared" si="9"/>
        <v>5.2244349588777016E-2</v>
      </c>
      <c r="M33" s="2">
        <v>26</v>
      </c>
      <c r="N33" s="85">
        <v>5.4688586152087382E-2</v>
      </c>
      <c r="O33" s="85">
        <f t="shared" si="1"/>
        <v>6.2891874074900489E-2</v>
      </c>
      <c r="P33" s="85">
        <f t="shared" si="2"/>
        <v>4.6485298229274274E-2</v>
      </c>
      <c r="Q33" s="86"/>
      <c r="R33" s="87">
        <f t="shared" si="3"/>
        <v>0.257235986252694</v>
      </c>
      <c r="S33" s="87">
        <f t="shared" si="0"/>
        <v>0.21111946937767381</v>
      </c>
      <c r="T33" s="87">
        <f t="shared" si="0"/>
        <v>0.31390999810268078</v>
      </c>
      <c r="V33" s="29">
        <v>0.15</v>
      </c>
    </row>
    <row r="34" spans="2:22" ht="19" customHeight="1" x14ac:dyDescent="0.35">
      <c r="B34" s="10">
        <v>9</v>
      </c>
      <c r="C34" s="108">
        <v>5.849275391022668E-2</v>
      </c>
      <c r="D34" s="109">
        <v>4.1116638363010161E-2</v>
      </c>
      <c r="E34" s="44">
        <v>2.721665196437395E-2</v>
      </c>
      <c r="F34" s="44">
        <v>2.2576753910225955E-2</v>
      </c>
      <c r="G34" s="44">
        <v>4.2849744790646183E-2</v>
      </c>
      <c r="H34" s="44">
        <v>2.376075980592196E-2</v>
      </c>
      <c r="I34" s="44">
        <f t="shared" si="8"/>
        <v>2.8667701010883007E-2</v>
      </c>
      <c r="J34" s="110">
        <f t="shared" si="7"/>
        <v>-5.7335402021766015E-3</v>
      </c>
      <c r="K34" s="111">
        <f t="shared" si="9"/>
        <v>5.2759213708050076E-2</v>
      </c>
      <c r="M34" s="2">
        <v>27</v>
      </c>
      <c r="N34" s="85">
        <v>5.4658154465628161E-2</v>
      </c>
      <c r="O34" s="85">
        <f t="shared" si="1"/>
        <v>6.2856877635472375E-2</v>
      </c>
      <c r="P34" s="85">
        <f t="shared" si="2"/>
        <v>4.6459431295783934E-2</v>
      </c>
      <c r="Q34" s="86"/>
      <c r="R34" s="87">
        <f t="shared" si="3"/>
        <v>0.2440841366555484</v>
      </c>
      <c r="S34" s="87">
        <f t="shared" si="0"/>
        <v>0.19880080574827194</v>
      </c>
      <c r="T34" s="87">
        <f t="shared" si="0"/>
        <v>0.30016254154985017</v>
      </c>
      <c r="V34" s="29">
        <v>0.15</v>
      </c>
    </row>
    <row r="35" spans="2:22" ht="19" customHeight="1" thickBot="1" x14ac:dyDescent="0.4">
      <c r="B35" s="11">
        <v>10</v>
      </c>
      <c r="C35" s="112">
        <v>5.8933252130489944E-2</v>
      </c>
      <c r="D35" s="113">
        <v>4.1453629458880981E-2</v>
      </c>
      <c r="E35" s="45">
        <v>2.7092152792985713E-2</v>
      </c>
      <c r="F35" s="45">
        <v>2.2534252130489207E-2</v>
      </c>
      <c r="G35" s="45">
        <v>4.2608007345820598E-2</v>
      </c>
      <c r="H35" s="45">
        <v>2.3519675138451657E-2</v>
      </c>
      <c r="I35" s="45">
        <f t="shared" si="8"/>
        <v>2.8649927380201889E-2</v>
      </c>
      <c r="J35" s="114">
        <f t="shared" si="7"/>
        <v>-5.7299854760403781E-3</v>
      </c>
      <c r="K35" s="117">
        <f t="shared" si="9"/>
        <v>5.3203266654449563E-2</v>
      </c>
      <c r="M35" s="2">
        <v>28</v>
      </c>
      <c r="N35" s="85">
        <v>5.4628695579773678E-2</v>
      </c>
      <c r="O35" s="85">
        <f t="shared" si="1"/>
        <v>6.282299991673973E-2</v>
      </c>
      <c r="P35" s="85">
        <f t="shared" si="2"/>
        <v>4.6434391242807627E-2</v>
      </c>
      <c r="Q35" s="86"/>
      <c r="R35" s="87">
        <f t="shared" si="3"/>
        <v>0.23161220507889096</v>
      </c>
      <c r="S35" s="87">
        <f t="shared" si="0"/>
        <v>0.18720784152361075</v>
      </c>
      <c r="T35" s="87">
        <f t="shared" si="0"/>
        <v>0.28702510180461893</v>
      </c>
      <c r="V35" s="29">
        <v>0.15</v>
      </c>
    </row>
    <row r="36" spans="2:22" ht="19" customHeight="1" x14ac:dyDescent="0.35">
      <c r="M36" s="2">
        <v>29</v>
      </c>
      <c r="N36" s="85">
        <v>5.4600303203443445E-2</v>
      </c>
      <c r="O36" s="85">
        <f t="shared" si="1"/>
        <v>6.2790348683959954E-2</v>
      </c>
      <c r="P36" s="85">
        <f t="shared" si="2"/>
        <v>4.641025772292693E-2</v>
      </c>
      <c r="Q36" s="86"/>
      <c r="R36" s="87">
        <f t="shared" si="3"/>
        <v>0.21978349844155329</v>
      </c>
      <c r="S36" s="87">
        <f t="shared" si="0"/>
        <v>0.17629636037470026</v>
      </c>
      <c r="T36" s="87">
        <f t="shared" si="0"/>
        <v>0.27446902128585821</v>
      </c>
      <c r="V36" s="29">
        <v>0.15</v>
      </c>
    </row>
    <row r="37" spans="2:22" ht="19" customHeight="1" x14ac:dyDescent="0.35">
      <c r="M37" s="2">
        <v>30</v>
      </c>
      <c r="N37" s="85">
        <v>5.4573027110959904E-2</v>
      </c>
      <c r="O37" s="85">
        <f t="shared" si="1"/>
        <v>6.2758981177603881E-2</v>
      </c>
      <c r="P37" s="85">
        <f t="shared" si="2"/>
        <v>4.638707304431592E-2</v>
      </c>
      <c r="Q37" s="86"/>
      <c r="R37" s="87">
        <f t="shared" si="3"/>
        <v>0.20856361936668727</v>
      </c>
      <c r="S37" s="87">
        <f t="shared" si="0"/>
        <v>0.1660251487482893</v>
      </c>
      <c r="T37" s="87">
        <f t="shared" si="0"/>
        <v>0.26246730341649116</v>
      </c>
      <c r="V37" s="29">
        <v>0.15</v>
      </c>
    </row>
    <row r="38" spans="2:22" ht="19" customHeight="1" x14ac:dyDescent="0.35">
      <c r="M38" s="2">
        <v>31</v>
      </c>
      <c r="N38" s="85">
        <v>5.454688530752505E-2</v>
      </c>
      <c r="O38" s="85">
        <f t="shared" si="1"/>
        <v>6.2728918103653802E-2</v>
      </c>
      <c r="P38" s="85">
        <f t="shared" si="2"/>
        <v>4.6364852511396291E-2</v>
      </c>
      <c r="Q38" s="86"/>
      <c r="R38" s="87">
        <f t="shared" si="3"/>
        <v>0.19792026069999233</v>
      </c>
      <c r="S38" s="87">
        <f t="shared" si="0"/>
        <v>0.1563557289759587</v>
      </c>
      <c r="T38" s="87">
        <f t="shared" si="0"/>
        <v>0.25099445744827598</v>
      </c>
      <c r="V38" s="29">
        <v>0.15</v>
      </c>
    </row>
    <row r="39" spans="2:22" ht="19" customHeight="1" x14ac:dyDescent="0.35">
      <c r="B39" s="5"/>
      <c r="C39" s="2" t="s">
        <v>5</v>
      </c>
      <c r="D39" s="140" t="s">
        <v>82</v>
      </c>
      <c r="E39" s="141"/>
      <c r="F39" s="141"/>
      <c r="G39" s="141"/>
      <c r="H39" s="141"/>
      <c r="I39" s="142"/>
      <c r="K39" s="143" t="s">
        <v>20</v>
      </c>
      <c r="M39" s="2">
        <v>32</v>
      </c>
      <c r="N39" s="85">
        <v>5.4521873095973339E-2</v>
      </c>
      <c r="O39" s="85">
        <f t="shared" si="1"/>
        <v>6.2700154060369329E-2</v>
      </c>
      <c r="P39" s="85">
        <f t="shared" si="2"/>
        <v>4.6343592131577335E-2</v>
      </c>
      <c r="Q39" s="86"/>
      <c r="R39" s="87">
        <f t="shared" si="3"/>
        <v>0.18782302885692542</v>
      </c>
      <c r="S39" s="87">
        <f t="shared" si="0"/>
        <v>0.14725212761344997</v>
      </c>
      <c r="T39" s="87">
        <f t="shared" si="0"/>
        <v>0.24002636668918831</v>
      </c>
      <c r="V39" s="29">
        <v>0.15</v>
      </c>
    </row>
    <row r="40" spans="2:22" ht="19" customHeight="1" x14ac:dyDescent="0.35">
      <c r="B40" s="3"/>
      <c r="C40" s="4" t="s">
        <v>1</v>
      </c>
      <c r="D40" s="6" t="s">
        <v>0</v>
      </c>
      <c r="E40" s="6" t="s">
        <v>13</v>
      </c>
      <c r="F40" s="6" t="s">
        <v>2</v>
      </c>
      <c r="G40" s="6" t="s">
        <v>3</v>
      </c>
      <c r="H40" s="6" t="s">
        <v>68</v>
      </c>
      <c r="I40" s="7" t="s">
        <v>6</v>
      </c>
      <c r="J40" s="8" t="s">
        <v>7</v>
      </c>
      <c r="K40" s="144"/>
      <c r="M40" s="2">
        <v>33</v>
      </c>
      <c r="N40" s="85">
        <v>5.4497969832747906E-2</v>
      </c>
      <c r="O40" s="85">
        <f t="shared" si="1"/>
        <v>6.267266530766008E-2</v>
      </c>
      <c r="P40" s="85">
        <f t="shared" si="2"/>
        <v>4.6323274357835717E-2</v>
      </c>
      <c r="Q40" s="86"/>
      <c r="R40" s="87">
        <f t="shared" si="3"/>
        <v>0.17824329073513059</v>
      </c>
      <c r="S40" s="87">
        <f t="shared" si="0"/>
        <v>0.13868067276236457</v>
      </c>
      <c r="T40" s="87">
        <f t="shared" si="0"/>
        <v>0.22954017578270655</v>
      </c>
      <c r="V40" s="29">
        <v>0.15</v>
      </c>
    </row>
    <row r="41" spans="2:22" ht="19" customHeight="1" thickBot="1" x14ac:dyDescent="0.4">
      <c r="B41" s="25">
        <v>20820531</v>
      </c>
      <c r="C41" s="2"/>
      <c r="D41" s="2"/>
      <c r="E41" s="2"/>
      <c r="F41" s="2"/>
      <c r="G41" s="2"/>
      <c r="H41" s="2"/>
      <c r="I41" s="2"/>
      <c r="J41" s="2"/>
      <c r="M41" s="2">
        <v>34</v>
      </c>
      <c r="N41" s="85">
        <v>5.4475143955099892E-2</v>
      </c>
      <c r="O41" s="85">
        <f t="shared" si="1"/>
        <v>6.2646415548364864E-2</v>
      </c>
      <c r="P41" s="85">
        <f t="shared" si="2"/>
        <v>4.6303872361834905E-2</v>
      </c>
      <c r="Q41" s="86"/>
      <c r="R41" s="87">
        <f t="shared" si="3"/>
        <v>0.16915403997563133</v>
      </c>
      <c r="S41" s="87">
        <f t="shared" si="0"/>
        <v>0.1306098153797722</v>
      </c>
      <c r="T41" s="87">
        <f t="shared" si="0"/>
        <v>0.21951419353875673</v>
      </c>
      <c r="V41" s="29">
        <v>0.15</v>
      </c>
    </row>
    <row r="42" spans="2:22" ht="19" customHeight="1" x14ac:dyDescent="0.35">
      <c r="B42" s="9">
        <v>1</v>
      </c>
      <c r="C42" s="104">
        <v>5.4639828564184784E-2</v>
      </c>
      <c r="D42" s="105">
        <v>3.9049703956373694E-2</v>
      </c>
      <c r="E42" s="105">
        <v>2.3337430667028723E-2</v>
      </c>
      <c r="F42" s="43">
        <v>2.6422828564182925E-2</v>
      </c>
      <c r="G42" s="43">
        <v>4.3293043942576076E-2</v>
      </c>
      <c r="H42" s="43">
        <v>1.871192335675375E-2</v>
      </c>
      <c r="I42" s="43">
        <f>IF(  ABS( MAX( D42:H42 ) )  &gt;  ABS(  MIN(D42:H42 ) ),
                                                 (  SUM(D42:H42) - ABS( MAX(D42:H42) ) ) / 4,
                                                  (  SUM(D42:H42) +  ABS( MIN(D42:H42)  )  )   / 4 )</f>
        <v>2.6880471636084778E-2</v>
      </c>
      <c r="J42" s="106">
        <f t="shared" ref="J42:J51" si="10" xml:space="preserve"> IF( I42 &gt; 0, MAX( -$AA$9, -I42*$Z9 ), MIN( $AA9, -I42*$Z9 )  )</f>
        <v>-5.3760943272169563E-3</v>
      </c>
      <c r="K42" s="107">
        <f>C42+J42</f>
        <v>4.9263734236967824E-2</v>
      </c>
      <c r="M42" s="2">
        <v>35</v>
      </c>
      <c r="N42" s="85">
        <v>5.4453356711648082E-2</v>
      </c>
      <c r="O42" s="85">
        <f t="shared" si="1"/>
        <v>6.2621360218395289E-2</v>
      </c>
      <c r="P42" s="85">
        <f t="shared" si="2"/>
        <v>4.6285353204900868E-2</v>
      </c>
      <c r="Q42" s="86"/>
      <c r="R42" s="87">
        <f t="shared" si="3"/>
        <v>0.16052977919228933</v>
      </c>
      <c r="S42" s="87">
        <f t="shared" si="0"/>
        <v>0.12300997057480417</v>
      </c>
      <c r="T42" s="87">
        <f t="shared" si="0"/>
        <v>0.20992780850056753</v>
      </c>
      <c r="V42" s="29">
        <v>0.15</v>
      </c>
    </row>
    <row r="43" spans="2:22" ht="19" customHeight="1" x14ac:dyDescent="0.35">
      <c r="B43" s="10">
        <v>2</v>
      </c>
      <c r="C43" s="108">
        <v>5.4341941910633684E-2</v>
      </c>
      <c r="D43" s="109">
        <v>3.875140257029952E-2</v>
      </c>
      <c r="E43" s="44">
        <v>2.5268314916578438E-2</v>
      </c>
      <c r="F43" s="44">
        <v>2.4589941910631907E-2</v>
      </c>
      <c r="G43" s="44">
        <v>4.3704113174751757E-2</v>
      </c>
      <c r="H43" s="44">
        <v>2.1715039585941343E-2</v>
      </c>
      <c r="I43" s="44">
        <f t="shared" ref="I43:I51" si="11">IF(  ABS( MAX( D43:H43 ) )  &gt;  ABS(  MIN(D43:H43 ) ),
                                                 (  SUM(D43:H43) - ABS( MAX(D43:H43) ) ) / 4,
                                                  (  SUM(D43:H43) +  ABS( MIN(D43:H43)  )  )   / 4 )</f>
        <v>2.7581174745862802E-2</v>
      </c>
      <c r="J43" s="110">
        <f t="shared" si="10"/>
        <v>-5.5162349491725609E-3</v>
      </c>
      <c r="K43" s="111">
        <f t="shared" ref="K43:K51" si="12">C43+J43</f>
        <v>4.8825706961461122E-2</v>
      </c>
      <c r="M43" s="2">
        <v>36</v>
      </c>
      <c r="N43" s="85">
        <v>5.4432564918641679E-2</v>
      </c>
      <c r="O43" s="85">
        <f t="shared" si="1"/>
        <v>6.2597449656437931E-2</v>
      </c>
      <c r="P43" s="85">
        <f t="shared" si="2"/>
        <v>4.6267680180845427E-2</v>
      </c>
      <c r="Q43" s="86"/>
      <c r="R43" s="87">
        <f t="shared" si="3"/>
        <v>0.15234641545568989</v>
      </c>
      <c r="S43" s="87">
        <f t="shared" si="0"/>
        <v>0.11585337567881204</v>
      </c>
      <c r="T43" s="87">
        <f t="shared" si="0"/>
        <v>0.20076141498160718</v>
      </c>
      <c r="V43" s="29">
        <v>0.15</v>
      </c>
    </row>
    <row r="44" spans="2:22" ht="19" customHeight="1" x14ac:dyDescent="0.35">
      <c r="B44" s="10">
        <v>3</v>
      </c>
      <c r="C44" s="108">
        <v>5.5242334512796365E-2</v>
      </c>
      <c r="D44" s="109">
        <v>3.9343115667017869E-2</v>
      </c>
      <c r="E44" s="44">
        <v>2.6837017449856448E-2</v>
      </c>
      <c r="F44" s="44">
        <v>2.4525334512794705E-2</v>
      </c>
      <c r="G44" s="44">
        <v>4.4398793451187357E-2</v>
      </c>
      <c r="H44" s="44">
        <v>2.3404080014719941E-2</v>
      </c>
      <c r="I44" s="44">
        <f t="shared" si="11"/>
        <v>2.8527386911097241E-2</v>
      </c>
      <c r="J44" s="110">
        <f t="shared" si="10"/>
        <v>-5.7054773822194484E-3</v>
      </c>
      <c r="K44" s="111">
        <f t="shared" si="12"/>
        <v>4.9536857130576914E-2</v>
      </c>
      <c r="M44" s="2">
        <v>37</v>
      </c>
      <c r="N44" s="85">
        <v>5.4412722983326445E-2</v>
      </c>
      <c r="O44" s="85">
        <f t="shared" si="1"/>
        <v>6.2574631430825409E-2</v>
      </c>
      <c r="P44" s="85">
        <f t="shared" si="2"/>
        <v>4.6250814535827474E-2</v>
      </c>
      <c r="Q44" s="86"/>
      <c r="R44" s="87">
        <f t="shared" si="3"/>
        <v>0.14458116684903469</v>
      </c>
      <c r="S44" s="87">
        <f t="shared" si="0"/>
        <v>0.1091139624998745</v>
      </c>
      <c r="T44" s="87">
        <f t="shared" si="0"/>
        <v>0.19199634774838562</v>
      </c>
      <c r="V44" s="29">
        <v>0.15</v>
      </c>
    </row>
    <row r="45" spans="2:22" ht="19" customHeight="1" x14ac:dyDescent="0.35">
      <c r="B45" s="10">
        <v>4</v>
      </c>
      <c r="C45" s="108">
        <v>5.6254707505697166E-2</v>
      </c>
      <c r="D45" s="109">
        <v>4.004549298604454E-2</v>
      </c>
      <c r="E45" s="44">
        <v>2.783785395130689E-2</v>
      </c>
      <c r="F45" s="44">
        <v>2.4725707505696137E-2</v>
      </c>
      <c r="G45" s="44">
        <v>4.4897887541866854E-2</v>
      </c>
      <c r="H45" s="44">
        <v>2.4412045014534867E-2</v>
      </c>
      <c r="I45" s="44">
        <f t="shared" si="11"/>
        <v>2.9255274864395608E-2</v>
      </c>
      <c r="J45" s="110">
        <f t="shared" si="10"/>
        <v>-5.8510549728791224E-3</v>
      </c>
      <c r="K45" s="111">
        <f t="shared" si="12"/>
        <v>5.0403652532818047E-2</v>
      </c>
      <c r="M45" s="2">
        <v>38</v>
      </c>
      <c r="N45" s="85">
        <v>5.439378437581488E-2</v>
      </c>
      <c r="O45" s="85">
        <f t="shared" si="1"/>
        <v>6.2552852032187106E-2</v>
      </c>
      <c r="P45" s="85">
        <f t="shared" si="2"/>
        <v>4.6234716719442646E-2</v>
      </c>
      <c r="Q45" s="86"/>
      <c r="R45" s="87">
        <f t="shared" si="3"/>
        <v>0.13721247833712771</v>
      </c>
      <c r="S45" s="87">
        <f t="shared" si="0"/>
        <v>0.10276724166760166</v>
      </c>
      <c r="T45" s="87">
        <f t="shared" si="0"/>
        <v>0.18361482387898051</v>
      </c>
      <c r="V45" s="29">
        <v>0.15</v>
      </c>
    </row>
    <row r="46" spans="2:22" ht="19" customHeight="1" thickBot="1" x14ac:dyDescent="0.4">
      <c r="B46" s="10">
        <v>5</v>
      </c>
      <c r="C46" s="112">
        <v>5.7028861688199317E-2</v>
      </c>
      <c r="D46" s="113">
        <v>4.0507824106109647E-2</v>
      </c>
      <c r="E46" s="45">
        <v>2.8334892958698399E-2</v>
      </c>
      <c r="F46" s="45">
        <v>2.4742861688198614E-2</v>
      </c>
      <c r="G46" s="45">
        <v>4.5105357196878249E-2</v>
      </c>
      <c r="H46" s="45">
        <v>2.4855474765385299E-2</v>
      </c>
      <c r="I46" s="45">
        <f t="shared" si="11"/>
        <v>2.961026337959799E-2</v>
      </c>
      <c r="J46" s="114">
        <f t="shared" si="10"/>
        <v>-5.9220526759195986E-3</v>
      </c>
      <c r="K46" s="115">
        <f t="shared" si="12"/>
        <v>5.1106809012279722E-2</v>
      </c>
      <c r="M46" s="2">
        <v>39</v>
      </c>
      <c r="N46" s="85">
        <v>5.4375702686165539E-2</v>
      </c>
      <c r="O46" s="85">
        <f t="shared" si="1"/>
        <v>6.2532058089090362E-2</v>
      </c>
      <c r="P46" s="85">
        <f t="shared" si="2"/>
        <v>4.621934728324071E-2</v>
      </c>
      <c r="Q46" s="86"/>
      <c r="R46" s="87">
        <f t="shared" si="3"/>
        <v>0.13021994552706584</v>
      </c>
      <c r="S46" s="87">
        <f t="shared" si="0"/>
        <v>9.6790197367168401E-2</v>
      </c>
      <c r="T46" s="87">
        <f t="shared" si="0"/>
        <v>0.17559989061116066</v>
      </c>
      <c r="V46" s="29">
        <v>0.15</v>
      </c>
    </row>
    <row r="47" spans="2:22" ht="19" customHeight="1" x14ac:dyDescent="0.35">
      <c r="B47" s="10">
        <v>6</v>
      </c>
      <c r="C47" s="108">
        <v>5.7682662896076708E-2</v>
      </c>
      <c r="D47" s="109">
        <v>4.0900612643986367E-2</v>
      </c>
      <c r="E47" s="44">
        <v>2.8569704648909511E-2</v>
      </c>
      <c r="F47" s="44">
        <v>2.4684662896076182E-2</v>
      </c>
      <c r="G47" s="44">
        <v>4.5501929985842793E-2</v>
      </c>
      <c r="H47" s="44">
        <v>2.4974906919067896E-2</v>
      </c>
      <c r="I47" s="49">
        <f t="shared" si="11"/>
        <v>2.9782471777009989E-2</v>
      </c>
      <c r="J47" s="110">
        <f t="shared" si="10"/>
        <v>-5.9564943554019983E-3</v>
      </c>
      <c r="K47" s="116">
        <f t="shared" si="12"/>
        <v>5.1726168540674709E-2</v>
      </c>
      <c r="M47" s="2">
        <v>40</v>
      </c>
      <c r="N47" s="85">
        <v>5.4358432369926435E-2</v>
      </c>
      <c r="O47" s="85">
        <f t="shared" si="1"/>
        <v>6.25121972254154E-2</v>
      </c>
      <c r="P47" s="85">
        <f t="shared" si="2"/>
        <v>4.620466751443747E-2</v>
      </c>
      <c r="Q47" s="86"/>
      <c r="R47" s="87">
        <f t="shared" si="3"/>
        <v>0.1235842451683704</v>
      </c>
      <c r="S47" s="87">
        <f t="shared" si="0"/>
        <v>9.1161191073919595E-2</v>
      </c>
      <c r="T47" s="87">
        <f t="shared" si="0"/>
        <v>0.16793537822157698</v>
      </c>
      <c r="V47" s="29">
        <v>0.15</v>
      </c>
    </row>
    <row r="48" spans="2:22" ht="19" customHeight="1" x14ac:dyDescent="0.35">
      <c r="B48" s="10">
        <v>7</v>
      </c>
      <c r="C48" s="108">
        <v>5.8276761934344945E-2</v>
      </c>
      <c r="D48" s="109">
        <v>4.117809491777269E-2</v>
      </c>
      <c r="E48" s="44">
        <v>2.8640140241200651E-2</v>
      </c>
      <c r="F48" s="44">
        <v>2.4621761934344732E-2</v>
      </c>
      <c r="G48" s="44">
        <v>4.5363320580879885E-2</v>
      </c>
      <c r="H48" s="44">
        <v>2.4942242089832867E-2</v>
      </c>
      <c r="I48" s="44">
        <f t="shared" si="11"/>
        <v>2.9845559795787735E-2</v>
      </c>
      <c r="J48" s="110">
        <f t="shared" si="10"/>
        <v>-5.9691119591575477E-3</v>
      </c>
      <c r="K48" s="111">
        <f t="shared" si="12"/>
        <v>5.2307649975187401E-2</v>
      </c>
      <c r="M48" s="2">
        <v>41</v>
      </c>
      <c r="N48" s="85">
        <v>5.4341929260281807E-2</v>
      </c>
      <c r="O48" s="85">
        <f t="shared" si="1"/>
        <v>6.2493218649324077E-2</v>
      </c>
      <c r="P48" s="85">
        <f t="shared" si="2"/>
        <v>4.6190639871239537E-2</v>
      </c>
      <c r="Q48" s="86"/>
      <c r="R48" s="87">
        <f t="shared" si="3"/>
        <v>0.11728707145492549</v>
      </c>
      <c r="S48" s="87">
        <f t="shared" si="0"/>
        <v>8.5859873148525487E-2</v>
      </c>
      <c r="T48" s="87">
        <f t="shared" si="0"/>
        <v>0.16060585715982367</v>
      </c>
      <c r="V48" s="29">
        <v>0.15</v>
      </c>
    </row>
    <row r="49" spans="2:22" ht="19" customHeight="1" x14ac:dyDescent="0.35">
      <c r="B49" s="10">
        <v>8</v>
      </c>
      <c r="C49" s="108">
        <v>5.8826545150532761E-2</v>
      </c>
      <c r="D49" s="109">
        <v>4.1355320666328632E-2</v>
      </c>
      <c r="E49" s="44">
        <v>2.8593310675738337E-2</v>
      </c>
      <c r="F49" s="44">
        <v>2.4571545150532614E-2</v>
      </c>
      <c r="G49" s="44">
        <v>4.5139177728822366E-2</v>
      </c>
      <c r="H49" s="44">
        <v>2.4815531417232917E-2</v>
      </c>
      <c r="I49" s="44">
        <f t="shared" si="11"/>
        <v>2.9833926977458125E-2</v>
      </c>
      <c r="J49" s="110">
        <f t="shared" si="10"/>
        <v>-5.9667853954916252E-3</v>
      </c>
      <c r="K49" s="111">
        <f t="shared" si="12"/>
        <v>5.2859759755041133E-2</v>
      </c>
      <c r="M49" s="2">
        <v>42</v>
      </c>
      <c r="N49" s="85">
        <v>5.4326150905990911E-2</v>
      </c>
      <c r="O49" s="85">
        <f t="shared" si="1"/>
        <v>6.2475073541889546E-2</v>
      </c>
      <c r="P49" s="85">
        <f t="shared" si="2"/>
        <v>4.6177228270092276E-2</v>
      </c>
      <c r="Q49" s="86"/>
      <c r="R49" s="87">
        <f t="shared" si="3"/>
        <v>0.11131107736253447</v>
      </c>
      <c r="S49" s="87">
        <f t="shared" si="0"/>
        <v>8.0867101351025178E-2</v>
      </c>
      <c r="T49" s="87">
        <f t="shared" si="0"/>
        <v>0.15359659880747298</v>
      </c>
      <c r="V49" s="29">
        <v>0.15</v>
      </c>
    </row>
    <row r="50" spans="2:22" ht="19" customHeight="1" x14ac:dyDescent="0.35">
      <c r="B50" s="10">
        <v>9</v>
      </c>
      <c r="C50" s="108">
        <v>5.9314471469780194E-2</v>
      </c>
      <c r="D50" s="109">
        <v>4.1740774218964605E-2</v>
      </c>
      <c r="E50" s="44">
        <v>2.8493109605968181E-2</v>
      </c>
      <c r="F50" s="44">
        <v>2.4504471469779965E-2</v>
      </c>
      <c r="G50" s="44">
        <v>4.4954836009279964E-2</v>
      </c>
      <c r="H50" s="44">
        <v>2.4633078135149367E-2</v>
      </c>
      <c r="I50" s="44">
        <f t="shared" si="11"/>
        <v>2.9842858357465529E-2</v>
      </c>
      <c r="J50" s="110">
        <f t="shared" si="10"/>
        <v>-5.9685716714931066E-3</v>
      </c>
      <c r="K50" s="111">
        <f t="shared" si="12"/>
        <v>5.3345899798287091E-2</v>
      </c>
      <c r="M50" s="2">
        <v>43</v>
      </c>
      <c r="N50" s="85">
        <v>5.4311056779998923E-2</v>
      </c>
      <c r="O50" s="85">
        <f t="shared" si="1"/>
        <v>6.2457715296998756E-2</v>
      </c>
      <c r="P50" s="85">
        <f t="shared" si="2"/>
        <v>4.6164398262999083E-2</v>
      </c>
      <c r="Q50" s="86"/>
      <c r="R50" s="87">
        <f t="shared" si="3"/>
        <v>0.10563982039285168</v>
      </c>
      <c r="S50" s="87">
        <f t="shared" si="0"/>
        <v>7.6164865490621542E-2</v>
      </c>
      <c r="T50" s="87">
        <f t="shared" si="0"/>
        <v>0.14689353934932495</v>
      </c>
      <c r="V50" s="29">
        <v>0.15</v>
      </c>
    </row>
    <row r="51" spans="2:22" ht="19" customHeight="1" thickBot="1" x14ac:dyDescent="0.4">
      <c r="B51" s="11">
        <v>10</v>
      </c>
      <c r="C51" s="112">
        <v>5.9726069957481753E-2</v>
      </c>
      <c r="D51" s="113">
        <v>4.1937820771886125E-2</v>
      </c>
      <c r="E51" s="45">
        <v>2.8385528927239889E-2</v>
      </c>
      <c r="F51" s="45">
        <v>2.4391069957481859E-2</v>
      </c>
      <c r="G51" s="45">
        <v>4.4797379190262721E-2</v>
      </c>
      <c r="H51" s="45">
        <v>2.4370006929092414E-2</v>
      </c>
      <c r="I51" s="45">
        <f t="shared" si="11"/>
        <v>2.9771106646425072E-2</v>
      </c>
      <c r="J51" s="114">
        <f t="shared" si="10"/>
        <v>-5.954221329285015E-3</v>
      </c>
      <c r="K51" s="117">
        <f t="shared" si="12"/>
        <v>5.3771848628196742E-2</v>
      </c>
      <c r="M51" s="2">
        <v>44</v>
      </c>
      <c r="N51" s="85">
        <v>5.4296608392739421E-2</v>
      </c>
      <c r="O51" s="85">
        <f t="shared" si="1"/>
        <v>6.2441099651650331E-2</v>
      </c>
      <c r="P51" s="85">
        <f t="shared" si="2"/>
        <v>4.6152117133828503E-2</v>
      </c>
      <c r="Q51" s="86"/>
      <c r="R51" s="87">
        <f t="shared" si="3"/>
        <v>0.10025771220413073</v>
      </c>
      <c r="S51" s="87">
        <f t="shared" si="0"/>
        <v>7.1736217555245965E-2</v>
      </c>
      <c r="T51" s="87">
        <f t="shared" si="0"/>
        <v>0.14048324633816753</v>
      </c>
      <c r="V51" s="29">
        <v>0.15</v>
      </c>
    </row>
    <row r="52" spans="2:22" ht="19" customHeight="1" x14ac:dyDescent="0.35">
      <c r="M52" s="2">
        <v>45</v>
      </c>
      <c r="N52" s="85">
        <v>5.4282769335904035E-2</v>
      </c>
      <c r="O52" s="85">
        <f t="shared" si="1"/>
        <v>6.2425184736289635E-2</v>
      </c>
      <c r="P52" s="85">
        <f t="shared" si="2"/>
        <v>4.6140353935518429E-2</v>
      </c>
      <c r="Q52" s="86"/>
      <c r="R52" s="87">
        <f t="shared" si="3"/>
        <v>9.514997169715346E-2</v>
      </c>
      <c r="S52" s="87">
        <f t="shared" si="0"/>
        <v>6.7565206767161254E-2</v>
      </c>
      <c r="T52" s="87">
        <f t="shared" si="0"/>
        <v>0.13435288760980718</v>
      </c>
      <c r="V52" s="29">
        <v>0.15</v>
      </c>
    </row>
    <row r="53" spans="2:22" ht="19" customHeight="1" x14ac:dyDescent="0.35">
      <c r="M53" s="2">
        <v>46</v>
      </c>
      <c r="N53" s="85">
        <v>5.4269505276182795E-2</v>
      </c>
      <c r="O53" s="85">
        <f t="shared" si="1"/>
        <v>6.2409931067610211E-2</v>
      </c>
      <c r="P53" s="85">
        <f t="shared" si="2"/>
        <v>4.6129079484755371E-2</v>
      </c>
      <c r="Q53" s="86"/>
      <c r="R53" s="87">
        <f t="shared" si="3"/>
        <v>9.0302581195350326E-2</v>
      </c>
      <c r="S53" s="87">
        <f t="shared" si="0"/>
        <v>6.3636819093451313E-2</v>
      </c>
      <c r="T53" s="87">
        <f t="shared" si="0"/>
        <v>0.12849020226572799</v>
      </c>
      <c r="V53" s="29">
        <v>0.15</v>
      </c>
    </row>
    <row r="54" spans="2:22" ht="19" customHeight="1" x14ac:dyDescent="0.35">
      <c r="M54" s="2">
        <v>47</v>
      </c>
      <c r="N54" s="85">
        <v>5.4256783913695594E-2</v>
      </c>
      <c r="O54" s="85">
        <f t="shared" si="1"/>
        <v>6.2395301500749928E-2</v>
      </c>
      <c r="P54" s="85">
        <f t="shared" si="2"/>
        <v>4.6118266326641254E-2</v>
      </c>
      <c r="Q54" s="86"/>
      <c r="R54" s="87">
        <f t="shared" si="3"/>
        <v>8.5702245415058595E-2</v>
      </c>
      <c r="S54" s="87">
        <f t="shared" si="0"/>
        <v>5.993692080723078E-2</v>
      </c>
      <c r="T54" s="87">
        <f t="shared" si="0"/>
        <v>0.12288347348951768</v>
      </c>
      <c r="V54" s="29">
        <v>0.15</v>
      </c>
    </row>
    <row r="55" spans="2:22" ht="19" customHeight="1" x14ac:dyDescent="0.35">
      <c r="B55" s="145" t="s">
        <v>109</v>
      </c>
      <c r="C55" s="146"/>
      <c r="D55" s="146"/>
      <c r="E55" s="146"/>
      <c r="F55" s="146"/>
      <c r="G55" s="146"/>
      <c r="H55" s="146"/>
      <c r="I55" s="146"/>
      <c r="J55" s="146"/>
      <c r="K55" s="147"/>
      <c r="M55" s="2">
        <v>48</v>
      </c>
      <c r="N55" s="85">
        <v>5.4244574916188171E-2</v>
      </c>
      <c r="O55" s="85">
        <f t="shared" si="1"/>
        <v>6.2381261153616391E-2</v>
      </c>
      <c r="P55" s="85">
        <f t="shared" si="2"/>
        <v>4.6107888678759944E-2</v>
      </c>
      <c r="Q55" s="86"/>
      <c r="R55" s="87">
        <f t="shared" si="3"/>
        <v>8.1336352967863387E-2</v>
      </c>
      <c r="S55" s="87">
        <f t="shared" si="0"/>
        <v>5.6452205750008297E-2</v>
      </c>
      <c r="T55" s="87">
        <f t="shared" si="0"/>
        <v>0.11752150300247306</v>
      </c>
      <c r="V55" s="29">
        <v>0.15</v>
      </c>
    </row>
    <row r="56" spans="2:22" ht="19" customHeight="1" x14ac:dyDescent="0.35">
      <c r="B56" s="148"/>
      <c r="C56" s="149"/>
      <c r="D56" s="149"/>
      <c r="E56" s="149"/>
      <c r="F56" s="149"/>
      <c r="G56" s="149"/>
      <c r="H56" s="149"/>
      <c r="I56" s="149"/>
      <c r="J56" s="149"/>
      <c r="K56" s="150"/>
      <c r="M56" s="2">
        <v>49</v>
      </c>
      <c r="N56" s="85">
        <v>5.4232849837294372E-2</v>
      </c>
      <c r="O56" s="85">
        <f t="shared" si="1"/>
        <v>6.2367777312888527E-2</v>
      </c>
      <c r="P56" s="85">
        <f t="shared" si="2"/>
        <v>4.6097922361700218E-2</v>
      </c>
      <c r="Q56" s="86"/>
      <c r="R56" s="87">
        <f t="shared" si="3"/>
        <v>7.7192940174226413E-2</v>
      </c>
      <c r="S56" s="87">
        <f t="shared" si="0"/>
        <v>5.3170145990380641E-2</v>
      </c>
      <c r="T56" s="87">
        <f t="shared" si="0"/>
        <v>0.11239358699539861</v>
      </c>
      <c r="V56" s="29">
        <v>0.15</v>
      </c>
    </row>
    <row r="57" spans="2:22" ht="19" customHeight="1" x14ac:dyDescent="0.35">
      <c r="B57" s="151"/>
      <c r="C57" s="152"/>
      <c r="D57" s="152"/>
      <c r="E57" s="152"/>
      <c r="F57" s="152"/>
      <c r="G57" s="152"/>
      <c r="H57" s="152"/>
      <c r="I57" s="152"/>
      <c r="J57" s="152"/>
      <c r="K57" s="153"/>
      <c r="M57" s="2">
        <v>50</v>
      </c>
      <c r="N57" s="85">
        <v>5.4221582025033133E-2</v>
      </c>
      <c r="O57" s="85">
        <f t="shared" si="1"/>
        <v>6.23548193287881E-2</v>
      </c>
      <c r="P57" s="85">
        <f t="shared" si="2"/>
        <v>4.6088344721278159E-2</v>
      </c>
      <c r="Q57" s="86"/>
      <c r="R57" s="87">
        <f t="shared" si="3"/>
        <v>7.3260656998018175E-2</v>
      </c>
      <c r="S57" s="87">
        <f t="shared" si="0"/>
        <v>5.0078945611171481E-2</v>
      </c>
      <c r="T57" s="87">
        <f t="shared" si="0"/>
        <v>0.10748949339930731</v>
      </c>
      <c r="V57" s="29">
        <v>0.15</v>
      </c>
    </row>
    <row r="58" spans="2:22" ht="19" customHeight="1" x14ac:dyDescent="0.35">
      <c r="M58" s="2">
        <v>51</v>
      </c>
      <c r="N58" s="85">
        <v>5.4210746525099385E-2</v>
      </c>
      <c r="O58" s="85">
        <f t="shared" si="1"/>
        <v>6.2342358503864291E-2</v>
      </c>
      <c r="P58" s="85">
        <f t="shared" si="2"/>
        <v>4.6079134546334478E-2</v>
      </c>
      <c r="Q58" s="86"/>
      <c r="R58" s="87">
        <f xml:space="preserve"> ( 1 +N58 ) ^-($M57 + 1  - 0.5)</f>
        <v>6.9528734936366646E-2</v>
      </c>
      <c r="S58" s="87">
        <f xml:space="preserve"> ( 1 +O58 ) ^-($M57 + 1  - 0.5)</f>
        <v>4.7167497387765857E-2</v>
      </c>
      <c r="T58" s="87">
        <f xml:space="preserve"> ( 1 +P58 ) ^-($M57 + 1  - 0.5)</f>
        <v>0.10279944037842097</v>
      </c>
      <c r="V58" s="29">
        <v>0.15</v>
      </c>
    </row>
    <row r="59" spans="2:22" ht="19" customHeight="1" x14ac:dyDescent="0.35">
      <c r="B59" s="92" t="str">
        <f>"Technical note on the calculation of the Nepali risk-free interest rates term structure at " &amp; G3</f>
        <v>Technical note on the calculation of the Nepali risk-free interest rates term structure at End-Kartik (2082)</v>
      </c>
      <c r="C59" s="88"/>
      <c r="D59" s="88"/>
      <c r="E59" s="88"/>
      <c r="F59" s="88"/>
      <c r="G59" s="88"/>
      <c r="H59" s="88"/>
      <c r="I59" s="88"/>
      <c r="J59" s="88"/>
      <c r="K59" s="89"/>
      <c r="M59" s="2">
        <v>52</v>
      </c>
      <c r="N59" s="85">
        <v>5.4200319982281142E-2</v>
      </c>
      <c r="O59" s="85">
        <f t="shared" si="1"/>
        <v>6.2330367979623311E-2</v>
      </c>
      <c r="P59" s="85">
        <f t="shared" si="2"/>
        <v>4.6070271984938967E-2</v>
      </c>
      <c r="Q59" s="86"/>
      <c r="R59" s="87">
        <f t="shared" ref="R59:T74" si="13" xml:space="preserve"> ( 1 +N59 ) ^-($M58 + 1  - 0.5)</f>
        <v>6.5986956719638723E-2</v>
      </c>
      <c r="S59" s="87">
        <f t="shared" si="13"/>
        <v>4.4425342146025837E-2</v>
      </c>
      <c r="T59" s="87">
        <f t="shared" si="13"/>
        <v>9.8314075945696938E-2</v>
      </c>
      <c r="V59" s="29">
        <v>0.15</v>
      </c>
    </row>
    <row r="60" spans="2:22" ht="19" customHeight="1" x14ac:dyDescent="0.35">
      <c r="B60" s="90"/>
      <c r="C60" s="100"/>
      <c r="D60" s="100"/>
      <c r="E60" s="100"/>
      <c r="F60" s="100"/>
      <c r="G60" s="100"/>
      <c r="H60" s="100"/>
      <c r="I60" s="100"/>
      <c r="J60" s="100"/>
      <c r="K60" s="101"/>
      <c r="M60" s="2">
        <v>53</v>
      </c>
      <c r="N60" s="85">
        <v>5.4190280542389724E-2</v>
      </c>
      <c r="O60" s="85">
        <f t="shared" si="1"/>
        <v>6.2318822623748181E-2</v>
      </c>
      <c r="P60" s="85">
        <f t="shared" si="2"/>
        <v>4.6061738461031267E-2</v>
      </c>
      <c r="Q60" s="86"/>
      <c r="R60" s="87">
        <f t="shared" si="13"/>
        <v>6.262562769327977E-2</v>
      </c>
      <c r="S60" s="87">
        <f t="shared" si="13"/>
        <v>4.1842630609804962E-2</v>
      </c>
      <c r="T60" s="87">
        <f t="shared" si="13"/>
        <v>9.4024458614900594E-2</v>
      </c>
      <c r="V60" s="29">
        <v>0.15</v>
      </c>
    </row>
    <row r="61" spans="2:22" ht="19" customHeight="1" x14ac:dyDescent="0.35">
      <c r="B61" s="90"/>
      <c r="C61" s="154" t="s">
        <v>121</v>
      </c>
      <c r="D61" s="154"/>
      <c r="E61" s="154"/>
      <c r="F61" s="154"/>
      <c r="G61" s="154"/>
      <c r="H61" s="154"/>
      <c r="I61" s="154"/>
      <c r="J61" s="154"/>
      <c r="K61" s="155"/>
      <c r="M61" s="2">
        <v>54</v>
      </c>
      <c r="N61" s="85">
        <v>5.4180607756392885E-2</v>
      </c>
      <c r="O61" s="85">
        <f t="shared" si="1"/>
        <v>6.2307698919851814E-2</v>
      </c>
      <c r="P61" s="85">
        <f t="shared" si="2"/>
        <v>4.6053516592933948E-2</v>
      </c>
      <c r="Q61" s="86"/>
      <c r="R61" s="87">
        <f t="shared" si="13"/>
        <v>5.9435548767239853E-2</v>
      </c>
      <c r="S61" s="87">
        <f t="shared" si="13"/>
        <v>3.941008756640773E-2</v>
      </c>
      <c r="T61" s="87">
        <f t="shared" si="13"/>
        <v>8.9922039014427718E-2</v>
      </c>
      <c r="V61" s="29">
        <v>0.15</v>
      </c>
    </row>
    <row r="62" spans="2:22" ht="19" customHeight="1" x14ac:dyDescent="0.35">
      <c r="B62" s="90"/>
      <c r="C62" s="154"/>
      <c r="D62" s="154"/>
      <c r="E62" s="154"/>
      <c r="F62" s="154"/>
      <c r="G62" s="154"/>
      <c r="H62" s="154"/>
      <c r="I62" s="154"/>
      <c r="J62" s="154"/>
      <c r="K62" s="155"/>
      <c r="M62" s="2">
        <v>55</v>
      </c>
      <c r="N62" s="85">
        <v>5.4171282487901484E-2</v>
      </c>
      <c r="O62" s="85">
        <f t="shared" si="1"/>
        <v>6.22969748610867E-2</v>
      </c>
      <c r="P62" s="85">
        <f t="shared" si="2"/>
        <v>4.6045590114716262E-2</v>
      </c>
      <c r="Q62" s="86"/>
      <c r="R62" s="87">
        <f t="shared" si="13"/>
        <v>5.6407990830492027E-2</v>
      </c>
      <c r="S62" s="87">
        <f t="shared" si="13"/>
        <v>3.7118978194079992E-2</v>
      </c>
      <c r="T62" s="87">
        <f t="shared" si="13"/>
        <v>8.5998642397333375E-2</v>
      </c>
      <c r="V62" s="29">
        <v>0.15</v>
      </c>
    </row>
    <row r="63" spans="2:22" ht="19" customHeight="1" x14ac:dyDescent="0.35">
      <c r="B63" s="90"/>
      <c r="C63" s="154"/>
      <c r="D63" s="154"/>
      <c r="E63" s="154"/>
      <c r="F63" s="154"/>
      <c r="G63" s="154"/>
      <c r="H63" s="154"/>
      <c r="I63" s="154"/>
      <c r="J63" s="154"/>
      <c r="K63" s="155"/>
      <c r="M63" s="2">
        <v>56</v>
      </c>
      <c r="N63" s="85">
        <v>5.4162286824763095E-2</v>
      </c>
      <c r="O63" s="85">
        <f t="shared" si="1"/>
        <v>6.2286629848477555E-2</v>
      </c>
      <c r="P63" s="85">
        <f t="shared" si="2"/>
        <v>4.6037943801048628E-2</v>
      </c>
      <c r="Q63" s="86"/>
      <c r="R63" s="87">
        <f t="shared" si="13"/>
        <v>5.3534670538061824E-2</v>
      </c>
      <c r="S63" s="87">
        <f t="shared" si="13"/>
        <v>3.496107640918257E-2</v>
      </c>
      <c r="T63" s="87">
        <f t="shared" si="13"/>
        <v>8.2246451989640243E-2</v>
      </c>
      <c r="V63" s="29">
        <v>0.15</v>
      </c>
    </row>
    <row r="64" spans="2:22" ht="19" customHeight="1" x14ac:dyDescent="0.35">
      <c r="B64" s="90"/>
      <c r="C64" s="154"/>
      <c r="D64" s="154"/>
      <c r="E64" s="154"/>
      <c r="F64" s="154"/>
      <c r="G64" s="154"/>
      <c r="H64" s="154"/>
      <c r="I64" s="154"/>
      <c r="J64" s="154"/>
      <c r="K64" s="155"/>
      <c r="M64" s="2">
        <v>57</v>
      </c>
      <c r="N64" s="85">
        <v>5.4153603995210187E-2</v>
      </c>
      <c r="O64" s="85">
        <f t="shared" si="1"/>
        <v>6.2276644594491712E-2</v>
      </c>
      <c r="P64" s="85">
        <f t="shared" si="2"/>
        <v>4.6030563395928654E-2</v>
      </c>
      <c r="Q64" s="86"/>
      <c r="R64" s="87">
        <f t="shared" si="13"/>
        <v>5.0807727386446164E-2</v>
      </c>
      <c r="S64" s="87">
        <f t="shared" si="13"/>
        <v>3.2928635102551437E-2</v>
      </c>
      <c r="T64" s="87">
        <f t="shared" si="13"/>
        <v>7.8657993125319597E-2</v>
      </c>
      <c r="V64" s="29">
        <v>0.15</v>
      </c>
    </row>
    <row r="65" spans="2:22" ht="19" customHeight="1" x14ac:dyDescent="0.35">
      <c r="B65" s="91"/>
      <c r="C65" s="102"/>
      <c r="D65" s="102"/>
      <c r="E65" s="102"/>
      <c r="F65" s="102"/>
      <c r="G65" s="102"/>
      <c r="H65" s="102"/>
      <c r="I65" s="102"/>
      <c r="J65" s="102"/>
      <c r="K65" s="103"/>
      <c r="M65" s="2">
        <v>58</v>
      </c>
      <c r="N65" s="85">
        <v>5.4145218288804253E-2</v>
      </c>
      <c r="O65" s="85">
        <f t="shared" si="1"/>
        <v>6.2267001032124888E-2</v>
      </c>
      <c r="P65" s="85">
        <f t="shared" si="2"/>
        <v>4.6023435545483611E-2</v>
      </c>
      <c r="Q65" s="86"/>
      <c r="R65" s="87">
        <f t="shared" si="13"/>
        <v>4.8219702000491721E-2</v>
      </c>
      <c r="S65" s="87">
        <f t="shared" si="13"/>
        <v>3.1014358144871367E-2</v>
      </c>
      <c r="T65" s="87">
        <f t="shared" si="13"/>
        <v>7.5226118121618016E-2</v>
      </c>
      <c r="V65" s="29">
        <v>0.15</v>
      </c>
    </row>
    <row r="66" spans="2:22" ht="19" customHeight="1" x14ac:dyDescent="0.35">
      <c r="M66" s="2">
        <v>59</v>
      </c>
      <c r="N66" s="85">
        <v>5.4137114982238277E-2</v>
      </c>
      <c r="O66" s="85">
        <f t="shared" si="1"/>
        <v>6.2257682229574014E-2</v>
      </c>
      <c r="P66" s="85">
        <f t="shared" si="2"/>
        <v>4.6016547734902533E-2</v>
      </c>
      <c r="Q66" s="86"/>
      <c r="R66" s="87">
        <f t="shared" si="13"/>
        <v>4.5763515561107707E-2</v>
      </c>
      <c r="S66" s="87">
        <f t="shared" si="13"/>
        <v>2.9211374050129753E-2</v>
      </c>
      <c r="T66" s="87">
        <f t="shared" si="13"/>
        <v>7.1943991852852621E-2</v>
      </c>
      <c r="V66" s="29">
        <v>0.15</v>
      </c>
    </row>
    <row r="67" spans="2:22" ht="19" customHeight="1" x14ac:dyDescent="0.35">
      <c r="B67" s="156" t="s">
        <v>87</v>
      </c>
      <c r="C67" s="157"/>
      <c r="D67" s="157"/>
      <c r="E67" s="157"/>
      <c r="F67" s="157"/>
      <c r="G67" s="157"/>
      <c r="H67" s="157"/>
      <c r="I67" s="157"/>
      <c r="J67" s="157"/>
      <c r="K67" s="158"/>
      <c r="M67" s="2">
        <v>60</v>
      </c>
      <c r="N67" s="85">
        <v>5.4129280269962665E-2</v>
      </c>
      <c r="O67" s="85">
        <f t="shared" si="1"/>
        <v>6.2248672310457061E-2</v>
      </c>
      <c r="P67" s="85">
        <f t="shared" si="2"/>
        <v>4.6009888229468263E-2</v>
      </c>
      <c r="Q67" s="86"/>
      <c r="R67" s="87">
        <f t="shared" si="13"/>
        <v>4.3432450308582976E-2</v>
      </c>
      <c r="S67" s="87">
        <f t="shared" si="13"/>
        <v>2.7513211194335738E-2</v>
      </c>
      <c r="T67" s="87">
        <f t="shared" si="13"/>
        <v>6.8805077984525079E-2</v>
      </c>
      <c r="V67" s="29">
        <v>0.15</v>
      </c>
    </row>
    <row r="68" spans="2:22" ht="19" customHeight="1" x14ac:dyDescent="0.35">
      <c r="B68" s="159"/>
      <c r="C68" s="160"/>
      <c r="D68" s="160"/>
      <c r="E68" s="160"/>
      <c r="F68" s="160"/>
      <c r="G68" s="160"/>
      <c r="H68" s="160"/>
      <c r="I68" s="160"/>
      <c r="J68" s="160"/>
      <c r="K68" s="161"/>
      <c r="M68" s="2">
        <v>61</v>
      </c>
      <c r="N68" s="85">
        <v>5.4121701199506322E-2</v>
      </c>
      <c r="O68" s="85">
        <f t="shared" si="1"/>
        <v>6.2239956379432269E-2</v>
      </c>
      <c r="P68" s="85">
        <f t="shared" si="2"/>
        <v>4.6003446019580375E-2</v>
      </c>
      <c r="Q68" s="86"/>
      <c r="R68" s="87">
        <f t="shared" si="13"/>
        <v>4.1220131061100014E-2</v>
      </c>
      <c r="S68" s="87">
        <f t="shared" si="13"/>
        <v>2.5913774494058996E-2</v>
      </c>
      <c r="T68" s="87">
        <f t="shared" si="13"/>
        <v>6.5803125832830364E-2</v>
      </c>
      <c r="V68" s="29">
        <v>0.15</v>
      </c>
    </row>
    <row r="69" spans="2:22" ht="19" customHeight="1" x14ac:dyDescent="0.35">
      <c r="B69" s="162"/>
      <c r="C69" s="163"/>
      <c r="D69" s="163"/>
      <c r="E69" s="163"/>
      <c r="F69" s="163"/>
      <c r="G69" s="163"/>
      <c r="H69" s="163"/>
      <c r="I69" s="163"/>
      <c r="J69" s="163"/>
      <c r="K69" s="164"/>
      <c r="M69" s="2">
        <v>62</v>
      </c>
      <c r="N69" s="85">
        <v>5.411436561131322E-2</v>
      </c>
      <c r="O69" s="85">
        <f t="shared" si="1"/>
        <v>6.2231520453010197E-2</v>
      </c>
      <c r="P69" s="85">
        <f t="shared" si="2"/>
        <v>4.5997210769616236E-2</v>
      </c>
      <c r="Q69" s="86"/>
      <c r="R69" s="87">
        <f t="shared" si="13"/>
        <v>3.9120507692264314E-2</v>
      </c>
      <c r="S69" s="87">
        <f t="shared" si="13"/>
        <v>2.4407323455938441E-2</v>
      </c>
      <c r="T69" s="87">
        <f t="shared" si="13"/>
        <v>6.2932157817397347E-2</v>
      </c>
      <c r="V69" s="29">
        <v>0.15</v>
      </c>
    </row>
    <row r="70" spans="2:22" ht="19" customHeight="1" x14ac:dyDescent="0.35">
      <c r="M70" s="2">
        <v>63</v>
      </c>
      <c r="N70" s="85">
        <v>5.4107262082884411E-2</v>
      </c>
      <c r="O70" s="85">
        <f t="shared" si="1"/>
        <v>6.2223351395317067E-2</v>
      </c>
      <c r="P70" s="85">
        <f t="shared" si="2"/>
        <v>4.5991172770451748E-2</v>
      </c>
      <c r="Q70" s="86"/>
      <c r="R70" s="87">
        <f t="shared" si="13"/>
        <v>3.7127838515237634E-2</v>
      </c>
      <c r="S70" s="87">
        <f t="shared" si="13"/>
        <v>2.2988451514323438E-2</v>
      </c>
      <c r="T70" s="87">
        <f t="shared" si="13"/>
        <v>6.0186457477429144E-2</v>
      </c>
      <c r="V70" s="29">
        <v>0.15</v>
      </c>
    </row>
    <row r="71" spans="2:22" ht="19" customHeight="1" x14ac:dyDescent="0.35">
      <c r="M71" s="2">
        <v>64</v>
      </c>
      <c r="N71" s="85">
        <v>5.4100379876985905E-2</v>
      </c>
      <c r="O71" s="85">
        <f t="shared" si="1"/>
        <v>6.2215436858533785E-2</v>
      </c>
      <c r="P71" s="85">
        <f t="shared" si="2"/>
        <v>4.5985322895438017E-2</v>
      </c>
      <c r="Q71" s="86"/>
      <c r="R71" s="87">
        <f t="shared" si="13"/>
        <v>3.5236674524483362E-2</v>
      </c>
      <c r="S71" s="87">
        <f t="shared" si="13"/>
        <v>2.1652066579683622E-2</v>
      </c>
      <c r="T71" s="87">
        <f t="shared" si="13"/>
        <v>5.7560558023566293E-2</v>
      </c>
      <c r="V71" s="29">
        <v>0.15</v>
      </c>
    </row>
    <row r="72" spans="2:22" ht="19" customHeight="1" x14ac:dyDescent="0.35">
      <c r="M72" s="2">
        <v>65</v>
      </c>
      <c r="N72" s="85">
        <v>5.409370889368148E-2</v>
      </c>
      <c r="O72" s="85">
        <f t="shared" si="1"/>
        <v>6.2207765227733698E-2</v>
      </c>
      <c r="P72" s="85">
        <f t="shared" si="2"/>
        <v>4.5979652559629255E-2</v>
      </c>
      <c r="Q72" s="86"/>
      <c r="R72" s="87">
        <f t="shared" si="13"/>
        <v>3.344184444918457E-2</v>
      </c>
      <c r="S72" s="87">
        <f t="shared" si="13"/>
        <v>2.0393372725439961E-2</v>
      </c>
      <c r="T72" s="87">
        <f t="shared" si="13"/>
        <v>5.5049231399566016E-2</v>
      </c>
      <c r="V72" s="29">
        <v>0.15</v>
      </c>
    </row>
    <row r="73" spans="2:22" ht="19" customHeight="1" x14ac:dyDescent="0.35">
      <c r="M73" s="2">
        <v>66</v>
      </c>
      <c r="N73" s="85">
        <v>5.408723962593931E-2</v>
      </c>
      <c r="O73" s="85">
        <f t="shared" ref="O73:O78" si="14">N73*(1+V73)</f>
        <v>6.2200325569830205E-2</v>
      </c>
      <c r="P73" s="85">
        <f t="shared" ref="P73:P78" si="15">N73*(1-V73)</f>
        <v>4.5974153682048415E-2</v>
      </c>
      <c r="Q73" s="86"/>
      <c r="R73" s="87">
        <f t="shared" si="13"/>
        <v>3.1738440575212426E-2</v>
      </c>
      <c r="S73" s="87">
        <f t="shared" si="13"/>
        <v>1.9207852945491155E-2</v>
      </c>
      <c r="T73" s="87">
        <f t="shared" si="13"/>
        <v>5.2647477829562243E-2</v>
      </c>
      <c r="V73" s="29">
        <v>0.15</v>
      </c>
    </row>
    <row r="74" spans="2:22" ht="19" customHeight="1" x14ac:dyDescent="0.35">
      <c r="M74" s="2">
        <v>67</v>
      </c>
      <c r="N74" s="85">
        <v>5.4080963118573022E-2</v>
      </c>
      <c r="O74" s="85">
        <f t="shared" si="14"/>
        <v>6.2193107586358973E-2</v>
      </c>
      <c r="P74" s="85">
        <f t="shared" si="15"/>
        <v>4.5968818650787065E-2</v>
      </c>
      <c r="Q74" s="86"/>
      <c r="R74" s="87">
        <f t="shared" si="13"/>
        <v>3.0121805295064086E-2</v>
      </c>
      <c r="S74" s="87">
        <f t="shared" si="13"/>
        <v>1.8091252918957388E-2</v>
      </c>
      <c r="T74" s="87">
        <f t="shared" si="13"/>
        <v>5.0350515828100878E-2</v>
      </c>
      <c r="V74" s="29">
        <v>0.15</v>
      </c>
    </row>
    <row r="75" spans="2:22" ht="19" customHeight="1" x14ac:dyDescent="0.35">
      <c r="M75" s="2">
        <v>68</v>
      </c>
      <c r="N75" s="85">
        <v>5.4074870930276964E-2</v>
      </c>
      <c r="O75" s="85">
        <f t="shared" si="14"/>
        <v>6.2186101569818505E-2</v>
      </c>
      <c r="P75" s="85">
        <f t="shared" si="15"/>
        <v>4.5963640290735415E-2</v>
      </c>
      <c r="Q75" s="86"/>
      <c r="R75" s="87">
        <f t="shared" ref="R75:T78" si="16" xml:space="preserve"> ( 1 +N75 ) ^-($M74 + 1  - 0.5)</f>
        <v>2.8587518347562412E-2</v>
      </c>
      <c r="S75" s="87">
        <f t="shared" si="16"/>
        <v>1.7039565722623509E-2</v>
      </c>
      <c r="T75" s="87">
        <f t="shared" si="16"/>
        <v>4.8153772651473699E-2</v>
      </c>
      <c r="V75" s="29">
        <v>0.15</v>
      </c>
    </row>
    <row r="76" spans="2:22" ht="19" customHeight="1" x14ac:dyDescent="0.35">
      <c r="M76" s="2">
        <v>69</v>
      </c>
      <c r="N76" s="85">
        <v>5.4068955098529381E-2</v>
      </c>
      <c r="O76" s="85">
        <f t="shared" si="14"/>
        <v>6.2179298363308787E-2</v>
      </c>
      <c r="P76" s="85">
        <f t="shared" si="15"/>
        <v>4.5958611833749975E-2</v>
      </c>
      <c r="Q76" s="86"/>
      <c r="R76" s="87">
        <f t="shared" si="16"/>
        <v>2.7131384711276151E-2</v>
      </c>
      <c r="S76" s="87">
        <f t="shared" si="16"/>
        <v>1.60490174352159E-2</v>
      </c>
      <c r="T76" s="87">
        <f t="shared" si="16"/>
        <v>4.6052875170058724E-2</v>
      </c>
      <c r="V76" s="29">
        <v>0.15</v>
      </c>
    </row>
    <row r="77" spans="2:22" ht="19" customHeight="1" x14ac:dyDescent="0.35">
      <c r="M77" s="2">
        <v>70</v>
      </c>
      <c r="N77" s="85">
        <v>5.4063208107150595E-2</v>
      </c>
      <c r="O77" s="85">
        <f t="shared" si="14"/>
        <v>6.2172689323223181E-2</v>
      </c>
      <c r="P77" s="85">
        <f t="shared" si="15"/>
        <v>4.5953726891078003E-2</v>
      </c>
      <c r="Q77" s="86"/>
      <c r="R77" s="87">
        <f t="shared" si="16"/>
        <v>2.5749423117634528E-2</v>
      </c>
      <c r="S77" s="87">
        <f t="shared" si="16"/>
        <v>1.5116053581049933E-2</v>
      </c>
      <c r="T77" s="87">
        <f t="shared" si="16"/>
        <v>4.4043641142466151E-2</v>
      </c>
      <c r="V77" s="29">
        <v>0.15</v>
      </c>
    </row>
    <row r="78" spans="2:22" ht="19" customHeight="1" x14ac:dyDescent="0.35">
      <c r="M78" s="1" t="s">
        <v>100</v>
      </c>
      <c r="N78" s="85">
        <v>5.4057622856311438E-2</v>
      </c>
      <c r="O78" s="85">
        <f t="shared" si="14"/>
        <v>6.2166266284758152E-2</v>
      </c>
      <c r="P78" s="85">
        <f t="shared" si="15"/>
        <v>4.5948979427864724E-2</v>
      </c>
      <c r="Q78" s="86"/>
      <c r="R78" s="87">
        <f t="shared" si="16"/>
        <v>2.4437855151595758E-2</v>
      </c>
      <c r="S78" s="87">
        <f t="shared" si="16"/>
        <v>1.4237326363770344E-2</v>
      </c>
      <c r="T78" s="87">
        <f t="shared" si="16"/>
        <v>4.2122070873285886E-2</v>
      </c>
      <c r="V78" s="29">
        <v>0.15</v>
      </c>
    </row>
  </sheetData>
  <mergeCells count="24">
    <mergeCell ref="D39:I39"/>
    <mergeCell ref="K39:K40"/>
    <mergeCell ref="B55:K57"/>
    <mergeCell ref="C61:K64"/>
    <mergeCell ref="B67:K69"/>
    <mergeCell ref="V5:V7"/>
    <mergeCell ref="Y5:AA6"/>
    <mergeCell ref="D7:I7"/>
    <mergeCell ref="K7:K8"/>
    <mergeCell ref="D23:I23"/>
    <mergeCell ref="K23:K24"/>
    <mergeCell ref="N5:N7"/>
    <mergeCell ref="O5:O7"/>
    <mergeCell ref="P5:P7"/>
    <mergeCell ref="R5:R7"/>
    <mergeCell ref="S5:S7"/>
    <mergeCell ref="T5:T7"/>
    <mergeCell ref="N4:P4"/>
    <mergeCell ref="R4:T4"/>
    <mergeCell ref="B2:K2"/>
    <mergeCell ref="N2:P2"/>
    <mergeCell ref="R2:T2"/>
    <mergeCell ref="N3:P3"/>
    <mergeCell ref="R3:T3"/>
  </mergeCells>
  <hyperlinks>
    <hyperlink ref="F5:I5" location="Calculations_OIS!AW11" display="Calculations_OIS!AW11" xr:uid="{9E90B5CC-7E9C-43C7-8B5F-8452BBA659AD}"/>
  </hyperlinks>
  <printOptions horizontalCentered="1" verticalCentered="1"/>
  <pageMargins left="0.7086614173228347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35660-3A30-4113-9C4C-0538E037ADAB}">
  <sheetPr>
    <tabColor theme="0"/>
  </sheetPr>
  <dimension ref="B1:AG78"/>
  <sheetViews>
    <sheetView zoomScale="80" zoomScaleNormal="80" workbookViewId="0">
      <selection activeCell="H18" sqref="H18"/>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2" width="8.7265625" style="1"/>
    <col min="13" max="13" width="5.1796875" style="1" customWidth="1"/>
    <col min="14" max="16" width="18.54296875" style="1" customWidth="1"/>
    <col min="17" max="17" width="5.26953125" style="1" customWidth="1"/>
    <col min="18" max="20" width="18.54296875" style="1" customWidth="1"/>
    <col min="21" max="21" width="5.6328125" style="1" customWidth="1"/>
    <col min="22" max="22" width="12.54296875" style="1" customWidth="1"/>
    <col min="23" max="24" width="8.7265625" style="1"/>
    <col min="25" max="25" width="6.6328125" style="1" bestFit="1" customWidth="1"/>
    <col min="26" max="26" width="18" style="1" bestFit="1" customWidth="1"/>
    <col min="27" max="27" width="13.08984375" style="1" bestFit="1" customWidth="1"/>
    <col min="28" max="28" width="8.7265625" style="1"/>
    <col min="29" max="31" width="12.26953125" style="1" customWidth="1"/>
    <col min="32" max="16384" width="8.7265625" style="1"/>
  </cols>
  <sheetData>
    <row r="1" spans="2:33" ht="35.15" customHeight="1" x14ac:dyDescent="0.35"/>
    <row r="2" spans="2:33" ht="21" customHeight="1" x14ac:dyDescent="0.35">
      <c r="B2" s="182" t="s">
        <v>64</v>
      </c>
      <c r="C2" s="182"/>
      <c r="D2" s="182"/>
      <c r="E2" s="182"/>
      <c r="F2" s="182"/>
      <c r="G2" s="182"/>
      <c r="H2" s="182"/>
      <c r="I2" s="182"/>
      <c r="J2" s="182"/>
      <c r="K2" s="182"/>
      <c r="N2" s="180" t="s">
        <v>66</v>
      </c>
      <c r="O2" s="180"/>
      <c r="P2" s="180"/>
      <c r="R2" s="180" t="s">
        <v>101</v>
      </c>
      <c r="S2" s="180"/>
      <c r="T2" s="180"/>
    </row>
    <row r="3" spans="2:33" ht="19" customHeight="1" x14ac:dyDescent="0.35">
      <c r="B3" s="36" t="s">
        <v>47</v>
      </c>
      <c r="D3" s="2"/>
      <c r="F3" s="42" t="s">
        <v>22</v>
      </c>
      <c r="G3" s="36" t="s">
        <v>115</v>
      </c>
      <c r="H3" s="35"/>
      <c r="I3" s="35"/>
      <c r="N3" s="181" t="str">
        <f>G3</f>
        <v>End-Ashwin (2082)</v>
      </c>
      <c r="O3" s="181"/>
      <c r="P3" s="181"/>
      <c r="R3" s="181" t="str">
        <f>N3</f>
        <v>End-Ashwin (2082)</v>
      </c>
      <c r="S3" s="181"/>
      <c r="T3" s="181"/>
    </row>
    <row r="4" spans="2:33" ht="19" customHeight="1" thickBot="1" x14ac:dyDescent="0.4">
      <c r="B4" s="37"/>
      <c r="D4" s="2"/>
      <c r="H4" s="35"/>
      <c r="I4" s="35"/>
      <c r="N4" s="178" t="s">
        <v>46</v>
      </c>
      <c r="O4" s="178"/>
      <c r="P4" s="178"/>
      <c r="R4" s="178" t="str">
        <f>N4</f>
        <v>Nepali risk-free curves - General bucket</v>
      </c>
      <c r="S4" s="178"/>
      <c r="T4" s="178"/>
    </row>
    <row r="5" spans="2:33" ht="19" customHeight="1" x14ac:dyDescent="0.35">
      <c r="B5" s="36" t="s">
        <v>83</v>
      </c>
      <c r="C5" s="36"/>
      <c r="D5" s="2"/>
      <c r="E5" s="2"/>
      <c r="G5" s="35"/>
      <c r="H5" s="35"/>
      <c r="I5" s="35"/>
      <c r="N5" s="174" t="s">
        <v>23</v>
      </c>
      <c r="O5" s="174" t="s">
        <v>41</v>
      </c>
      <c r="P5" s="174" t="s">
        <v>42</v>
      </c>
      <c r="R5" s="175" t="str">
        <f>N5</f>
        <v>General 
non-stressed 
zero coupon rates</v>
      </c>
      <c r="S5" s="175" t="str">
        <f>O5</f>
        <v>General 
Stress up 
zero coupon rates</v>
      </c>
      <c r="T5" s="175" t="str">
        <f>P5</f>
        <v>General 
Stress down 
zero coupon rates</v>
      </c>
      <c r="V5" s="165" t="s">
        <v>44</v>
      </c>
      <c r="Y5" s="168" t="s">
        <v>92</v>
      </c>
      <c r="Z5" s="169"/>
      <c r="AA5" s="170"/>
      <c r="AD5" s="121" t="s">
        <v>96</v>
      </c>
      <c r="AE5" s="121"/>
      <c r="AG5" s="84"/>
    </row>
    <row r="6" spans="2:33" ht="19" customHeight="1" thickBot="1" x14ac:dyDescent="0.4">
      <c r="B6" s="2"/>
      <c r="C6" s="2"/>
      <c r="D6" s="2"/>
      <c r="E6" s="2"/>
      <c r="F6" s="2"/>
      <c r="G6" s="2"/>
      <c r="H6" s="2"/>
      <c r="N6" s="174"/>
      <c r="O6" s="174"/>
      <c r="P6" s="174"/>
      <c r="R6" s="176"/>
      <c r="S6" s="176"/>
      <c r="T6" s="176"/>
      <c r="V6" s="166"/>
      <c r="Y6" s="171"/>
      <c r="Z6" s="172"/>
      <c r="AA6" s="173"/>
      <c r="AD6" s="84"/>
      <c r="AE6" s="84"/>
      <c r="AG6" s="84"/>
    </row>
    <row r="7" spans="2:33" ht="19" customHeight="1" thickBot="1" x14ac:dyDescent="0.4">
      <c r="B7" s="5"/>
      <c r="C7" s="2" t="s">
        <v>5</v>
      </c>
      <c r="D7" s="140" t="s">
        <v>82</v>
      </c>
      <c r="E7" s="141"/>
      <c r="F7" s="141"/>
      <c r="G7" s="141"/>
      <c r="H7" s="141"/>
      <c r="I7" s="142"/>
      <c r="K7" s="143" t="s">
        <v>20</v>
      </c>
      <c r="N7" s="174"/>
      <c r="O7" s="174"/>
      <c r="P7" s="174"/>
      <c r="R7" s="177"/>
      <c r="S7" s="177"/>
      <c r="T7" s="177"/>
      <c r="V7" s="167"/>
      <c r="AE7" s="84"/>
      <c r="AG7" s="84"/>
    </row>
    <row r="8" spans="2:33" ht="19" customHeight="1" thickBot="1" x14ac:dyDescent="0.4">
      <c r="B8" s="3"/>
      <c r="C8" s="4" t="s">
        <v>1</v>
      </c>
      <c r="D8" s="6" t="s">
        <v>0</v>
      </c>
      <c r="E8" s="6" t="s">
        <v>13</v>
      </c>
      <c r="F8" s="6" t="s">
        <v>2</v>
      </c>
      <c r="G8" s="6" t="s">
        <v>3</v>
      </c>
      <c r="H8" s="6" t="s">
        <v>68</v>
      </c>
      <c r="I8" s="7" t="s">
        <v>6</v>
      </c>
      <c r="J8" s="8" t="s">
        <v>7</v>
      </c>
      <c r="K8" s="144"/>
      <c r="M8" s="2">
        <v>1</v>
      </c>
      <c r="N8" s="85">
        <v>4.8924567928338686E-2</v>
      </c>
      <c r="O8" s="85">
        <f>N8*(1+V8)</f>
        <v>7.5833080288924964E-2</v>
      </c>
      <c r="P8" s="85">
        <f>N8*(1-V8)</f>
        <v>2.2016055567752407E-2</v>
      </c>
      <c r="Q8" s="86"/>
      <c r="R8" s="87">
        <f xml:space="preserve"> ( 1 +N8 ) ^-($M8 - 0.5)</f>
        <v>0.97640022586606501</v>
      </c>
      <c r="S8" s="87">
        <f t="shared" ref="S8:T57" si="0" xml:space="preserve"> ( 1 +O8 ) ^-($M8 - 0.5)</f>
        <v>0.96411214328276496</v>
      </c>
      <c r="T8" s="87">
        <f t="shared" si="0"/>
        <v>0.98917046543295795</v>
      </c>
      <c r="V8" s="29">
        <v>0.55000000000000004</v>
      </c>
      <c r="Y8" s="122" t="s">
        <v>93</v>
      </c>
      <c r="Z8" s="123" t="s">
        <v>95</v>
      </c>
      <c r="AA8" s="124" t="s">
        <v>94</v>
      </c>
      <c r="AD8" s="120" t="s">
        <v>97</v>
      </c>
      <c r="AE8" s="84"/>
      <c r="AG8" s="84"/>
    </row>
    <row r="9" spans="2:33" ht="19" customHeight="1" thickBot="1" x14ac:dyDescent="0.4">
      <c r="B9" s="25">
        <v>20820631</v>
      </c>
      <c r="C9" s="2"/>
      <c r="D9" s="2"/>
      <c r="E9" s="2"/>
      <c r="F9" s="2"/>
      <c r="G9" s="2"/>
      <c r="H9" s="2"/>
      <c r="I9" s="2"/>
      <c r="J9" s="2"/>
      <c r="M9" s="2">
        <v>2</v>
      </c>
      <c r="N9" s="85">
        <v>4.8199458222172309E-2</v>
      </c>
      <c r="O9" s="85">
        <f t="shared" ref="O9:O72" si="1">N9*(1+V9)</f>
        <v>7.4709160244367079E-2</v>
      </c>
      <c r="P9" s="85">
        <f t="shared" ref="P9:P72" si="2">N9*(1-V9)</f>
        <v>2.1689756199977536E-2</v>
      </c>
      <c r="Q9" s="86"/>
      <c r="R9" s="87">
        <f t="shared" ref="R9:R57" si="3" xml:space="preserve"> ( 1 +N9 ) ^-($M9 - 0.5)</f>
        <v>0.93182445431064198</v>
      </c>
      <c r="S9" s="87">
        <f t="shared" si="0"/>
        <v>0.89756017407212918</v>
      </c>
      <c r="T9" s="87">
        <f t="shared" si="0"/>
        <v>0.96832566209438053</v>
      </c>
      <c r="V9" s="29">
        <v>0.55000000000000004</v>
      </c>
      <c r="Y9" s="125">
        <v>1</v>
      </c>
      <c r="Z9" s="126">
        <v>0.2</v>
      </c>
      <c r="AA9" s="127">
        <v>7.4999999999999997E-3</v>
      </c>
      <c r="AD9" s="119">
        <v>5.3749999999999999E-2</v>
      </c>
    </row>
    <row r="10" spans="2:33" ht="19" customHeight="1" x14ac:dyDescent="0.35">
      <c r="B10" s="9">
        <v>1</v>
      </c>
      <c r="C10" s="104">
        <v>5.4274999999993967E-2</v>
      </c>
      <c r="D10" s="105">
        <v>3.878611959439679E-2</v>
      </c>
      <c r="E10" s="105">
        <v>2.3126521838748977E-2</v>
      </c>
      <c r="F10" s="43">
        <v>2.5148999999994977E-2</v>
      </c>
      <c r="G10" s="43">
        <v>4.2172080528896476E-2</v>
      </c>
      <c r="H10" s="43">
        <v>1.9946999999971494E-2</v>
      </c>
      <c r="I10" s="43">
        <f>IF(  ABS( MAX( D10:H10 ) )  &gt;  ABS(  MIN(D10:H10 ) ),
                                                 (  SUM(D10:H10) - ABS( MAX(D10:H10) ) ) / 4,
                                                  (  SUM(D10:H10) +  ABS( MIN(D10:H10)  )  )   / 4 )</f>
        <v>2.6752160358278057E-2</v>
      </c>
      <c r="J10" s="106">
        <f t="shared" ref="J10:J19" si="4" xml:space="preserve"> IF( I10 &gt; 0, MAX( -$AA9, -I10*$Z9 ), MIN( $AA9, -I10*$Z9 )  )</f>
        <v>-5.3504320716556116E-3</v>
      </c>
      <c r="K10" s="107">
        <f>C10+J10</f>
        <v>4.8924567928338353E-2</v>
      </c>
      <c r="M10" s="2">
        <v>3</v>
      </c>
      <c r="N10" s="85">
        <v>4.8846272360242526E-2</v>
      </c>
      <c r="O10" s="85">
        <f t="shared" si="1"/>
        <v>7.5711722158375919E-2</v>
      </c>
      <c r="P10" s="85">
        <f t="shared" si="2"/>
        <v>2.1980822562109134E-2</v>
      </c>
      <c r="Q10" s="86"/>
      <c r="R10" s="87">
        <f t="shared" si="3"/>
        <v>0.88760635377140495</v>
      </c>
      <c r="S10" s="87">
        <f t="shared" si="0"/>
        <v>0.83322107648588117</v>
      </c>
      <c r="T10" s="87">
        <f t="shared" si="0"/>
        <v>0.9470941064776417</v>
      </c>
      <c r="V10" s="29">
        <v>0.55000000000000004</v>
      </c>
      <c r="Y10" s="128">
        <v>2</v>
      </c>
      <c r="Z10" s="129">
        <v>0.2</v>
      </c>
      <c r="AA10" s="130">
        <v>7.4999999999999997E-3</v>
      </c>
      <c r="AD10" s="84"/>
    </row>
    <row r="11" spans="2:33" ht="19" customHeight="1" x14ac:dyDescent="0.35">
      <c r="B11" s="10">
        <v>2</v>
      </c>
      <c r="C11" s="108">
        <v>5.3581922047414299E-2</v>
      </c>
      <c r="D11" s="109">
        <v>3.8194765592700408E-2</v>
      </c>
      <c r="E11" s="44">
        <v>2.4713009447439704E-2</v>
      </c>
      <c r="F11" s="44">
        <v>2.2949922047413862E-2</v>
      </c>
      <c r="G11" s="44">
        <v>4.2238687296568989E-2</v>
      </c>
      <c r="H11" s="44">
        <v>2.179157941728449E-2</v>
      </c>
      <c r="I11" s="44">
        <f t="shared" ref="I11:I19" si="5">IF(  ABS( MAX( D11:H11 ) )  &gt;  ABS(  MIN(D11:H11 ) ),
                                                 (  SUM(D11:H11) - ABS( MAX(D11:H11) ) ) / 4,
                                                  (  SUM(D11:H11) +  ABS( MIN(D11:H11)  )  )   / 4 )</f>
        <v>2.6912319126209616E-2</v>
      </c>
      <c r="J11" s="110">
        <f t="shared" si="4"/>
        <v>-5.3824638252419239E-3</v>
      </c>
      <c r="K11" s="111">
        <f t="shared" ref="K11:K19" si="6">C11+J11</f>
        <v>4.8199458222172378E-2</v>
      </c>
      <c r="M11" s="2">
        <v>4</v>
      </c>
      <c r="N11" s="85">
        <v>4.9692337099832784E-2</v>
      </c>
      <c r="O11" s="85">
        <f t="shared" si="1"/>
        <v>7.7023122504740818E-2</v>
      </c>
      <c r="P11" s="85">
        <f t="shared" si="2"/>
        <v>2.236155169492475E-2</v>
      </c>
      <c r="Q11" s="86"/>
      <c r="R11" s="87">
        <f t="shared" si="3"/>
        <v>0.84388429812365495</v>
      </c>
      <c r="S11" s="87">
        <f t="shared" si="0"/>
        <v>0.77128059469543198</v>
      </c>
      <c r="T11" s="87">
        <f t="shared" si="0"/>
        <v>0.9255166165412011</v>
      </c>
      <c r="V11" s="29">
        <v>0.55000000000000004</v>
      </c>
      <c r="Y11" s="128">
        <v>3</v>
      </c>
      <c r="Z11" s="129">
        <v>0.2</v>
      </c>
      <c r="AA11" s="130">
        <v>7.4999999999999997E-3</v>
      </c>
      <c r="AD11" s="120" t="s">
        <v>98</v>
      </c>
    </row>
    <row r="12" spans="2:33" ht="19" customHeight="1" x14ac:dyDescent="0.35">
      <c r="B12" s="10">
        <v>3</v>
      </c>
      <c r="C12" s="108">
        <v>5.4368735272008806E-2</v>
      </c>
      <c r="D12" s="109">
        <v>3.8775272668827521E-2</v>
      </c>
      <c r="E12" s="44">
        <v>2.6010135874547924E-2</v>
      </c>
      <c r="F12" s="44">
        <v>2.2665735272007215E-2</v>
      </c>
      <c r="G12" s="44">
        <v>4.246212617862466E-2</v>
      </c>
      <c r="H12" s="44">
        <v>2.2998114419944038E-2</v>
      </c>
      <c r="I12" s="44">
        <f t="shared" si="5"/>
        <v>2.7612314558831674E-2</v>
      </c>
      <c r="J12" s="110">
        <f t="shared" si="4"/>
        <v>-5.5224629117663349E-3</v>
      </c>
      <c r="K12" s="111">
        <f t="shared" si="6"/>
        <v>4.8846272360242471E-2</v>
      </c>
      <c r="M12" s="2">
        <v>5</v>
      </c>
      <c r="N12" s="85">
        <v>5.0417111808649384E-2</v>
      </c>
      <c r="O12" s="85">
        <f t="shared" si="1"/>
        <v>6.5542245351244199E-2</v>
      </c>
      <c r="P12" s="85">
        <f t="shared" si="2"/>
        <v>3.5291978266054569E-2</v>
      </c>
      <c r="Q12" s="86"/>
      <c r="R12" s="87">
        <f t="shared" si="3"/>
        <v>0.8014417339535016</v>
      </c>
      <c r="S12" s="87">
        <f t="shared" si="0"/>
        <v>0.751505169662673</v>
      </c>
      <c r="T12" s="87">
        <f t="shared" si="0"/>
        <v>0.85549441679253635</v>
      </c>
      <c r="V12" s="30">
        <v>0.3</v>
      </c>
      <c r="Y12" s="128">
        <v>4</v>
      </c>
      <c r="Z12" s="129">
        <v>0.2</v>
      </c>
      <c r="AA12" s="130">
        <v>7.4999999999999997E-3</v>
      </c>
      <c r="AD12" s="119" t="s">
        <v>99</v>
      </c>
    </row>
    <row r="13" spans="2:33" ht="19" customHeight="1" x14ac:dyDescent="0.35">
      <c r="B13" s="10">
        <v>4</v>
      </c>
      <c r="C13" s="108">
        <v>5.5323150693795009E-2</v>
      </c>
      <c r="D13" s="109">
        <v>3.9315727453322014E-2</v>
      </c>
      <c r="E13" s="44">
        <v>2.6847706908814883E-2</v>
      </c>
      <c r="F13" s="44">
        <v>2.2709150693793978E-2</v>
      </c>
      <c r="G13" s="44">
        <v>4.3005969402412303E-2</v>
      </c>
      <c r="H13" s="44">
        <v>2.3743686823307408E-2</v>
      </c>
      <c r="I13" s="44">
        <f t="shared" si="5"/>
        <v>2.8154067969809571E-2</v>
      </c>
      <c r="J13" s="110">
        <f t="shared" si="4"/>
        <v>-5.6308135939619145E-3</v>
      </c>
      <c r="K13" s="111">
        <f t="shared" si="6"/>
        <v>4.9692337099833096E-2</v>
      </c>
      <c r="M13" s="2">
        <v>6</v>
      </c>
      <c r="N13" s="85">
        <v>5.106511607872366E-2</v>
      </c>
      <c r="O13" s="85">
        <f t="shared" si="1"/>
        <v>6.6384650902340761E-2</v>
      </c>
      <c r="P13" s="85">
        <f t="shared" si="2"/>
        <v>3.5745581255106559E-2</v>
      </c>
      <c r="Q13" s="86"/>
      <c r="R13" s="87">
        <f t="shared" si="3"/>
        <v>0.76039118991460009</v>
      </c>
      <c r="S13" s="87">
        <f t="shared" si="0"/>
        <v>0.70222070470049147</v>
      </c>
      <c r="T13" s="87">
        <f t="shared" si="0"/>
        <v>0.82434310467941851</v>
      </c>
      <c r="V13" s="30">
        <v>0.3</v>
      </c>
      <c r="Y13" s="128">
        <v>5</v>
      </c>
      <c r="Z13" s="129">
        <v>0.2</v>
      </c>
      <c r="AA13" s="130">
        <v>7.4999999999999997E-3</v>
      </c>
      <c r="AD13" s="84"/>
    </row>
    <row r="14" spans="2:33" ht="19" customHeight="1" thickBot="1" x14ac:dyDescent="0.4">
      <c r="B14" s="10">
        <v>5</v>
      </c>
      <c r="C14" s="112">
        <v>5.6115795853566519E-2</v>
      </c>
      <c r="D14" s="113">
        <v>3.9901617412384294E-2</v>
      </c>
      <c r="E14" s="45">
        <v>2.7310451433631089E-2</v>
      </c>
      <c r="F14" s="45">
        <v>2.2674795853565799E-2</v>
      </c>
      <c r="G14" s="45">
        <v>4.3126592631145488E-2</v>
      </c>
      <c r="H14" s="45">
        <v>2.4086816198758854E-2</v>
      </c>
      <c r="I14" s="45">
        <f t="shared" si="5"/>
        <v>2.8493420224585009E-2</v>
      </c>
      <c r="J14" s="114">
        <f t="shared" si="4"/>
        <v>-5.6986840449170023E-3</v>
      </c>
      <c r="K14" s="115">
        <f t="shared" si="6"/>
        <v>5.0417111808649516E-2</v>
      </c>
      <c r="M14" s="2">
        <v>7</v>
      </c>
      <c r="N14" s="85">
        <v>5.1670538405831357E-2</v>
      </c>
      <c r="O14" s="85">
        <f t="shared" si="1"/>
        <v>6.7171699927580764E-2</v>
      </c>
      <c r="P14" s="85">
        <f t="shared" si="2"/>
        <v>3.616937688408195E-2</v>
      </c>
      <c r="Q14" s="86"/>
      <c r="R14" s="87">
        <f t="shared" si="3"/>
        <v>0.7207454340413264</v>
      </c>
      <c r="S14" s="87">
        <f t="shared" si="0"/>
        <v>0.65535565531461148</v>
      </c>
      <c r="T14" s="87">
        <f t="shared" si="0"/>
        <v>0.7937799153250602</v>
      </c>
      <c r="V14" s="30">
        <v>0.3</v>
      </c>
      <c r="Y14" s="128">
        <v>6</v>
      </c>
      <c r="Z14" s="129">
        <v>0.2</v>
      </c>
      <c r="AA14" s="130">
        <v>7.4999999999999997E-3</v>
      </c>
      <c r="AC14" s="28"/>
      <c r="AD14" s="84"/>
    </row>
    <row r="15" spans="2:33" ht="19" customHeight="1" x14ac:dyDescent="0.35">
      <c r="B15" s="10">
        <v>6</v>
      </c>
      <c r="C15" s="108">
        <v>5.6791599862557218E-2</v>
      </c>
      <c r="D15" s="109">
        <v>4.0316073232498084E-2</v>
      </c>
      <c r="E15" s="44">
        <v>2.7459063073857148E-2</v>
      </c>
      <c r="F15" s="44">
        <v>2.2605599862556724E-2</v>
      </c>
      <c r="G15" s="44">
        <v>4.3283498632994633E-2</v>
      </c>
      <c r="H15" s="44">
        <v>2.4148939507756984E-2</v>
      </c>
      <c r="I15" s="49">
        <f t="shared" si="5"/>
        <v>2.8632418919167235E-2</v>
      </c>
      <c r="J15" s="110">
        <f t="shared" si="4"/>
        <v>-5.726483783833447E-3</v>
      </c>
      <c r="K15" s="116">
        <f t="shared" si="6"/>
        <v>5.1065116078723771E-2</v>
      </c>
      <c r="M15" s="2">
        <v>8</v>
      </c>
      <c r="N15" s="85">
        <v>5.2244349588776773E-2</v>
      </c>
      <c r="O15" s="85">
        <f t="shared" si="1"/>
        <v>6.0081002027093287E-2</v>
      </c>
      <c r="P15" s="85">
        <f t="shared" si="2"/>
        <v>4.4407697150460258E-2</v>
      </c>
      <c r="Q15" s="86"/>
      <c r="R15" s="87">
        <f t="shared" si="3"/>
        <v>0.68253587368623625</v>
      </c>
      <c r="S15" s="87">
        <f t="shared" si="0"/>
        <v>0.64559047452867468</v>
      </c>
      <c r="T15" s="87">
        <f t="shared" si="0"/>
        <v>0.7218958099430377</v>
      </c>
      <c r="V15" s="29">
        <v>0.15</v>
      </c>
      <c r="Y15" s="128">
        <v>7</v>
      </c>
      <c r="Z15" s="129">
        <v>0.2</v>
      </c>
      <c r="AA15" s="130">
        <v>7.4999999999999997E-3</v>
      </c>
      <c r="AC15" s="28"/>
      <c r="AD15" s="84"/>
    </row>
    <row r="16" spans="2:33" ht="19" customHeight="1" x14ac:dyDescent="0.35">
      <c r="B16" s="10">
        <v>7</v>
      </c>
      <c r="C16" s="108">
        <v>5.7404965089463467E-2</v>
      </c>
      <c r="D16" s="109">
        <v>4.0612903052267502E-2</v>
      </c>
      <c r="E16" s="44">
        <v>2.7437362686449918E-2</v>
      </c>
      <c r="F16" s="44">
        <v>2.2570965089462991E-2</v>
      </c>
      <c r="G16" s="44">
        <v>4.3268141529821058E-2</v>
      </c>
      <c r="H16" s="44">
        <v>2.4067302844459126E-2</v>
      </c>
      <c r="I16" s="44">
        <f t="shared" si="5"/>
        <v>2.8672133418159884E-2</v>
      </c>
      <c r="J16" s="110">
        <f t="shared" si="4"/>
        <v>-5.7344266836319773E-3</v>
      </c>
      <c r="K16" s="111">
        <f t="shared" si="6"/>
        <v>5.1670538405831488E-2</v>
      </c>
      <c r="M16" s="2">
        <v>9</v>
      </c>
      <c r="N16" s="85">
        <v>5.2759213708049923E-2</v>
      </c>
      <c r="O16" s="85">
        <f t="shared" si="1"/>
        <v>6.0673095764257411E-2</v>
      </c>
      <c r="P16" s="85">
        <f t="shared" si="2"/>
        <v>4.4845331651842436E-2</v>
      </c>
      <c r="Q16" s="86"/>
      <c r="R16" s="87">
        <f t="shared" si="3"/>
        <v>0.6459561927968086</v>
      </c>
      <c r="S16" s="87">
        <f t="shared" si="0"/>
        <v>0.6061174667787671</v>
      </c>
      <c r="T16" s="87">
        <f t="shared" si="0"/>
        <v>0.68874418248897595</v>
      </c>
      <c r="V16" s="29">
        <v>0.15</v>
      </c>
      <c r="Y16" s="128">
        <v>8</v>
      </c>
      <c r="Z16" s="129">
        <v>0.2</v>
      </c>
      <c r="AA16" s="130">
        <v>7.4999999999999997E-3</v>
      </c>
      <c r="AC16" s="28"/>
      <c r="AD16" s="84"/>
    </row>
    <row r="17" spans="2:27" ht="19" customHeight="1" x14ac:dyDescent="0.35">
      <c r="B17" s="10">
        <v>8</v>
      </c>
      <c r="C17" s="108">
        <v>5.7978032379490729E-2</v>
      </c>
      <c r="D17" s="109">
        <v>4.0813433041103631E-2</v>
      </c>
      <c r="E17" s="44">
        <v>2.7340735447379361E-2</v>
      </c>
      <c r="F17" s="44">
        <v>2.2577032379490047E-2</v>
      </c>
      <c r="G17" s="44">
        <v>4.3091421280678333E-2</v>
      </c>
      <c r="H17" s="44">
        <v>2.3942454946301206E-2</v>
      </c>
      <c r="I17" s="44">
        <f t="shared" si="5"/>
        <v>2.8668413953568561E-2</v>
      </c>
      <c r="J17" s="110">
        <f t="shared" si="4"/>
        <v>-5.7336827907137127E-3</v>
      </c>
      <c r="K17" s="111">
        <f t="shared" si="6"/>
        <v>5.2244349588777016E-2</v>
      </c>
      <c r="M17" s="2">
        <v>10</v>
      </c>
      <c r="N17" s="85">
        <v>5.3203266654449299E-2</v>
      </c>
      <c r="O17" s="85">
        <f t="shared" si="1"/>
        <v>6.1183756652616689E-2</v>
      </c>
      <c r="P17" s="85">
        <f t="shared" si="2"/>
        <v>4.5222776656281903E-2</v>
      </c>
      <c r="Q17" s="86"/>
      <c r="R17" s="87">
        <f t="shared" si="3"/>
        <v>0.61113073262622208</v>
      </c>
      <c r="S17" s="87">
        <f t="shared" si="0"/>
        <v>0.56883899427399087</v>
      </c>
      <c r="T17" s="87">
        <f t="shared" si="0"/>
        <v>0.65692498969878166</v>
      </c>
      <c r="V17" s="29">
        <v>0.15</v>
      </c>
      <c r="Y17" s="128">
        <v>9</v>
      </c>
      <c r="Z17" s="129">
        <v>0.2</v>
      </c>
      <c r="AA17" s="130">
        <v>7.4999999999999997E-3</v>
      </c>
    </row>
    <row r="18" spans="2:27" ht="19" customHeight="1" thickBot="1" x14ac:dyDescent="0.4">
      <c r="B18" s="10">
        <v>9</v>
      </c>
      <c r="C18" s="108">
        <v>5.849275391022668E-2</v>
      </c>
      <c r="D18" s="109">
        <v>4.1116638363010161E-2</v>
      </c>
      <c r="E18" s="44">
        <v>2.721665196437395E-2</v>
      </c>
      <c r="F18" s="44">
        <v>2.2576753910225955E-2</v>
      </c>
      <c r="G18" s="44">
        <v>4.2849744790646183E-2</v>
      </c>
      <c r="H18" s="44">
        <v>2.376075980592196E-2</v>
      </c>
      <c r="I18" s="44">
        <f t="shared" si="5"/>
        <v>2.8667701010883007E-2</v>
      </c>
      <c r="J18" s="110">
        <f t="shared" si="4"/>
        <v>-5.7335402021766015E-3</v>
      </c>
      <c r="K18" s="111">
        <f t="shared" si="6"/>
        <v>5.2759213708050076E-2</v>
      </c>
      <c r="M18" s="2">
        <v>11</v>
      </c>
      <c r="N18" s="85">
        <v>5.3532351697712866E-2</v>
      </c>
      <c r="O18" s="85">
        <f t="shared" si="1"/>
        <v>6.156220445236979E-2</v>
      </c>
      <c r="P18" s="85">
        <f t="shared" si="2"/>
        <v>4.5502498943055934E-2</v>
      </c>
      <c r="Q18" s="86"/>
      <c r="R18" s="87">
        <f t="shared" si="3"/>
        <v>0.57835873330680976</v>
      </c>
      <c r="S18" s="87">
        <f t="shared" si="0"/>
        <v>0.53403878577170494</v>
      </c>
      <c r="T18" s="87">
        <f t="shared" si="0"/>
        <v>0.62673898570249975</v>
      </c>
      <c r="V18" s="29">
        <v>0.15</v>
      </c>
      <c r="Y18" s="131">
        <v>10</v>
      </c>
      <c r="Z18" s="132">
        <v>0.2</v>
      </c>
      <c r="AA18" s="133">
        <v>7.4999999999999997E-3</v>
      </c>
    </row>
    <row r="19" spans="2:27" ht="19" customHeight="1" thickBot="1" x14ac:dyDescent="0.4">
      <c r="B19" s="11">
        <v>10</v>
      </c>
      <c r="C19" s="112">
        <v>5.8933252130489944E-2</v>
      </c>
      <c r="D19" s="113">
        <v>4.1453629458880981E-2</v>
      </c>
      <c r="E19" s="45">
        <v>2.7092152792985713E-2</v>
      </c>
      <c r="F19" s="45">
        <v>2.2534252130489207E-2</v>
      </c>
      <c r="G19" s="45">
        <v>4.2608007345820598E-2</v>
      </c>
      <c r="H19" s="45">
        <v>2.3519675138451657E-2</v>
      </c>
      <c r="I19" s="45">
        <f t="shared" si="5"/>
        <v>2.8649927380201889E-2</v>
      </c>
      <c r="J19" s="114">
        <f t="shared" si="4"/>
        <v>-5.7299854760403781E-3</v>
      </c>
      <c r="K19" s="117">
        <f t="shared" si="6"/>
        <v>5.3203266654449563E-2</v>
      </c>
      <c r="M19" s="2">
        <v>12</v>
      </c>
      <c r="N19" s="85">
        <v>5.3766380400650071E-2</v>
      </c>
      <c r="O19" s="85">
        <f t="shared" si="1"/>
        <v>6.1831337460747579E-2</v>
      </c>
      <c r="P19" s="85">
        <f t="shared" si="2"/>
        <v>4.5701423340552556E-2</v>
      </c>
      <c r="Q19" s="86"/>
      <c r="R19" s="87">
        <f t="shared" si="3"/>
        <v>0.54757057943547416</v>
      </c>
      <c r="S19" s="87">
        <f t="shared" si="0"/>
        <v>0.50160436680310305</v>
      </c>
      <c r="T19" s="87">
        <f t="shared" si="0"/>
        <v>0.59815186302912271</v>
      </c>
      <c r="V19" s="29">
        <v>0.15</v>
      </c>
    </row>
    <row r="20" spans="2:27" ht="19" customHeight="1" x14ac:dyDescent="0.35">
      <c r="M20" s="2">
        <v>13</v>
      </c>
      <c r="N20" s="85">
        <v>5.3933028746909084E-2</v>
      </c>
      <c r="O20" s="85">
        <f t="shared" si="1"/>
        <v>6.2022983058945443E-2</v>
      </c>
      <c r="P20" s="85">
        <f t="shared" si="2"/>
        <v>4.5843074434872719E-2</v>
      </c>
      <c r="Q20" s="86"/>
      <c r="R20" s="87">
        <f t="shared" si="3"/>
        <v>0.51860573353141648</v>
      </c>
      <c r="S20" s="87">
        <f t="shared" si="0"/>
        <v>0.47133105804478742</v>
      </c>
      <c r="T20" s="87">
        <f t="shared" si="0"/>
        <v>0.57104250967015369</v>
      </c>
      <c r="V20" s="29">
        <v>0.15</v>
      </c>
    </row>
    <row r="21" spans="2:27" ht="19" customHeight="1" x14ac:dyDescent="0.35">
      <c r="M21" s="2">
        <v>14</v>
      </c>
      <c r="N21" s="85">
        <v>5.4051266698362133E-2</v>
      </c>
      <c r="O21" s="85">
        <f t="shared" si="1"/>
        <v>6.2158956703116448E-2</v>
      </c>
      <c r="P21" s="85">
        <f t="shared" si="2"/>
        <v>4.594357669360781E-2</v>
      </c>
      <c r="Q21" s="86"/>
      <c r="R21" s="87">
        <f t="shared" si="3"/>
        <v>0.49132242216409616</v>
      </c>
      <c r="S21" s="87">
        <f t="shared" si="0"/>
        <v>0.4430385719259331</v>
      </c>
      <c r="T21" s="87">
        <f t="shared" si="0"/>
        <v>0.54530380467180473</v>
      </c>
      <c r="V21" s="29">
        <v>0.15</v>
      </c>
    </row>
    <row r="22" spans="2:27" ht="19" customHeight="1" x14ac:dyDescent="0.35">
      <c r="M22" s="2">
        <v>15</v>
      </c>
      <c r="N22" s="85">
        <v>5.4134363955331999E-2</v>
      </c>
      <c r="O22" s="85">
        <f t="shared" si="1"/>
        <v>6.2254518548631795E-2</v>
      </c>
      <c r="P22" s="85">
        <f t="shared" si="2"/>
        <v>4.6014209362032196E-2</v>
      </c>
      <c r="Q22" s="86"/>
      <c r="R22" s="87">
        <f t="shared" si="3"/>
        <v>0.46559511735371684</v>
      </c>
      <c r="S22" s="87">
        <f t="shared" si="0"/>
        <v>0.41656759839926771</v>
      </c>
      <c r="T22" s="87">
        <f t="shared" si="0"/>
        <v>0.52084083893641842</v>
      </c>
      <c r="V22" s="29">
        <v>0.15</v>
      </c>
    </row>
    <row r="23" spans="2:27" ht="19" customHeight="1" x14ac:dyDescent="0.35">
      <c r="B23" s="5"/>
      <c r="C23" s="2" t="s">
        <v>5</v>
      </c>
      <c r="D23" s="140" t="s">
        <v>82</v>
      </c>
      <c r="E23" s="141"/>
      <c r="F23" s="141"/>
      <c r="G23" s="141"/>
      <c r="H23" s="141"/>
      <c r="I23" s="142"/>
      <c r="K23" s="143" t="s">
        <v>20</v>
      </c>
      <c r="M23" s="2">
        <v>16</v>
      </c>
      <c r="N23" s="85">
        <v>5.4191757665227991E-2</v>
      </c>
      <c r="O23" s="85">
        <f t="shared" si="1"/>
        <v>6.2320521315012187E-2</v>
      </c>
      <c r="P23" s="85">
        <f t="shared" si="2"/>
        <v>4.6062994015443788E-2</v>
      </c>
      <c r="Q23" s="86"/>
      <c r="R23" s="87">
        <f t="shared" si="3"/>
        <v>0.44131221389057329</v>
      </c>
      <c r="S23" s="87">
        <f t="shared" si="0"/>
        <v>0.39177674100145471</v>
      </c>
      <c r="T23" s="87">
        <f t="shared" si="0"/>
        <v>0.497569214678242</v>
      </c>
      <c r="V23" s="29">
        <v>0.15</v>
      </c>
    </row>
    <row r="24" spans="2:27" ht="19" customHeight="1" x14ac:dyDescent="0.35">
      <c r="B24" s="3"/>
      <c r="C24" s="4" t="s">
        <v>1</v>
      </c>
      <c r="D24" s="6" t="s">
        <v>0</v>
      </c>
      <c r="E24" s="6" t="s">
        <v>13</v>
      </c>
      <c r="F24" s="6" t="s">
        <v>2</v>
      </c>
      <c r="G24" s="6" t="s">
        <v>3</v>
      </c>
      <c r="H24" s="6" t="s">
        <v>68</v>
      </c>
      <c r="I24" s="7" t="s">
        <v>6</v>
      </c>
      <c r="J24" s="8" t="s">
        <v>7</v>
      </c>
      <c r="K24" s="144"/>
      <c r="M24" s="2">
        <v>17</v>
      </c>
      <c r="N24" s="85">
        <v>5.4230250828189552E-2</v>
      </c>
      <c r="O24" s="85">
        <f t="shared" si="1"/>
        <v>6.2364788452417982E-2</v>
      </c>
      <c r="P24" s="85">
        <f t="shared" si="2"/>
        <v>4.6095713203961115E-2</v>
      </c>
      <c r="Q24" s="86"/>
      <c r="R24" s="87">
        <f t="shared" si="3"/>
        <v>0.418373991821469</v>
      </c>
      <c r="S24" s="87">
        <f t="shared" si="0"/>
        <v>0.36853987267631205</v>
      </c>
      <c r="T24" s="87">
        <f t="shared" si="0"/>
        <v>0.47541352233158002</v>
      </c>
      <c r="V24" s="29">
        <v>0.15</v>
      </c>
    </row>
    <row r="25" spans="2:27" ht="19" customHeight="1" thickBot="1" x14ac:dyDescent="0.4">
      <c r="B25" s="25">
        <v>20820531</v>
      </c>
      <c r="C25" s="2"/>
      <c r="D25" s="2"/>
      <c r="E25" s="2"/>
      <c r="F25" s="2"/>
      <c r="G25" s="2"/>
      <c r="H25" s="2"/>
      <c r="I25" s="2"/>
      <c r="J25" s="2"/>
      <c r="M25" s="2">
        <v>18</v>
      </c>
      <c r="N25" s="85">
        <v>5.4254802318140838E-2</v>
      </c>
      <c r="O25" s="85">
        <f t="shared" si="1"/>
        <v>6.2393022665861962E-2</v>
      </c>
      <c r="P25" s="85">
        <f t="shared" si="2"/>
        <v>4.6116581970419714E-2</v>
      </c>
      <c r="Q25" s="86"/>
      <c r="R25" s="87">
        <f t="shared" si="3"/>
        <v>0.39669087477055176</v>
      </c>
      <c r="S25" s="87">
        <f t="shared" si="0"/>
        <v>0.34674389944814227</v>
      </c>
      <c r="T25" s="87">
        <f t="shared" si="0"/>
        <v>0.45430602086832289</v>
      </c>
      <c r="V25" s="29">
        <v>0.15</v>
      </c>
    </row>
    <row r="26" spans="2:27" ht="19" customHeight="1" x14ac:dyDescent="0.35">
      <c r="B26" s="9">
        <v>1</v>
      </c>
      <c r="C26" s="104">
        <v>5.4639828564184784E-2</v>
      </c>
      <c r="D26" s="105">
        <v>3.9049703956373694E-2</v>
      </c>
      <c r="E26" s="105">
        <v>2.3337430667028723E-2</v>
      </c>
      <c r="F26" s="43">
        <v>2.6422828564182925E-2</v>
      </c>
      <c r="G26" s="43">
        <v>4.3293043942576076E-2</v>
      </c>
      <c r="H26" s="43">
        <v>1.871192335675375E-2</v>
      </c>
      <c r="I26" s="43">
        <f>IF(  ABS( MAX( D26:H26 ) )  &gt;  ABS(  MIN(D26:H26 ) ),
                                                 (  SUM(D26:H26) - ABS( MAX(D26:H26) ) ) / 4,
                                                  (  SUM(D26:H26) +  ABS( MIN(D26:H26)  )  )   / 4 )</f>
        <v>2.6880471636084778E-2</v>
      </c>
      <c r="J26" s="106">
        <f t="shared" ref="J26:J35" si="7" xml:space="preserve"> IF( I26 &gt; 0, MAX( -$AA9, -I26*$Z9 ), MIN( $AA9, -I26*$Z9 )  )</f>
        <v>-5.3760943272169563E-3</v>
      </c>
      <c r="K26" s="107">
        <f>C26+J26</f>
        <v>4.9263734236967824E-2</v>
      </c>
      <c r="M26" s="2">
        <v>19</v>
      </c>
      <c r="N26" s="85">
        <v>5.4269059775845285E-2</v>
      </c>
      <c r="O26" s="85">
        <f t="shared" si="1"/>
        <v>6.2409418742222077E-2</v>
      </c>
      <c r="P26" s="85">
        <f t="shared" si="2"/>
        <v>4.6128700809468494E-2</v>
      </c>
      <c r="Q26" s="86"/>
      <c r="R26" s="87">
        <f t="shared" si="3"/>
        <v>0.37618196216479977</v>
      </c>
      <c r="S26" s="87">
        <f t="shared" si="0"/>
        <v>0.32628688905935288</v>
      </c>
      <c r="T26" s="87">
        <f t="shared" si="0"/>
        <v>0.43418551534085026</v>
      </c>
      <c r="V26" s="29">
        <v>0.15</v>
      </c>
    </row>
    <row r="27" spans="2:27" ht="19" customHeight="1" x14ac:dyDescent="0.35">
      <c r="B27" s="10">
        <v>2</v>
      </c>
      <c r="C27" s="108">
        <v>5.4341941910633684E-2</v>
      </c>
      <c r="D27" s="109">
        <v>3.875140257029952E-2</v>
      </c>
      <c r="E27" s="44">
        <v>2.5268314916578438E-2</v>
      </c>
      <c r="F27" s="44">
        <v>2.4589941910631907E-2</v>
      </c>
      <c r="G27" s="44">
        <v>4.3704113174751757E-2</v>
      </c>
      <c r="H27" s="44">
        <v>2.1715039585941343E-2</v>
      </c>
      <c r="I27" s="44">
        <f t="shared" ref="I27:I35" si="8">IF(  ABS( MAX( D27:H27 ) )  &gt;  ABS(  MIN(D27:H27 ) ),
                                                 (  SUM(D27:H27) - ABS( MAX(D27:H27) ) ) / 4,
                                                  (  SUM(D27:H27) +  ABS( MIN(D27:H27)  )  )   / 4 )</f>
        <v>2.7581174745862802E-2</v>
      </c>
      <c r="J27" s="110">
        <f t="shared" si="7"/>
        <v>-5.5162349491725609E-3</v>
      </c>
      <c r="K27" s="111">
        <f t="shared" ref="K27:K35" si="9">C27+J27</f>
        <v>4.8825706961461122E-2</v>
      </c>
      <c r="M27" s="2">
        <v>20</v>
      </c>
      <c r="N27" s="85">
        <v>5.4275726180911699E-2</v>
      </c>
      <c r="O27" s="85">
        <f t="shared" si="1"/>
        <v>6.2417085108048449E-2</v>
      </c>
      <c r="P27" s="85">
        <f t="shared" si="2"/>
        <v>4.6134367253774941E-2</v>
      </c>
      <c r="Q27" s="86"/>
      <c r="R27" s="87">
        <f t="shared" si="3"/>
        <v>0.35677380189617375</v>
      </c>
      <c r="S27" s="87">
        <f t="shared" si="0"/>
        <v>0.30707651316195861</v>
      </c>
      <c r="T27" s="87">
        <f t="shared" si="0"/>
        <v>0.41499641239477442</v>
      </c>
      <c r="V27" s="29">
        <v>0.15</v>
      </c>
    </row>
    <row r="28" spans="2:27" ht="19" customHeight="1" x14ac:dyDescent="0.35">
      <c r="B28" s="10">
        <v>3</v>
      </c>
      <c r="C28" s="108">
        <v>5.5242334512796365E-2</v>
      </c>
      <c r="D28" s="109">
        <v>3.9343115667017869E-2</v>
      </c>
      <c r="E28" s="44">
        <v>2.6837017449856448E-2</v>
      </c>
      <c r="F28" s="44">
        <v>2.4525334512794705E-2</v>
      </c>
      <c r="G28" s="44">
        <v>4.4398793451187357E-2</v>
      </c>
      <c r="H28" s="44">
        <v>2.3404080014719941E-2</v>
      </c>
      <c r="I28" s="44">
        <f t="shared" si="8"/>
        <v>2.8527386911097241E-2</v>
      </c>
      <c r="J28" s="110">
        <f t="shared" si="7"/>
        <v>-5.7054773822194484E-3</v>
      </c>
      <c r="K28" s="111">
        <f t="shared" si="9"/>
        <v>4.9536857130576914E-2</v>
      </c>
      <c r="M28" s="2">
        <v>21</v>
      </c>
      <c r="N28" s="85">
        <v>5.4276816300055319E-2</v>
      </c>
      <c r="O28" s="85">
        <f t="shared" si="1"/>
        <v>6.2418338745063612E-2</v>
      </c>
      <c r="P28" s="85">
        <f t="shared" si="2"/>
        <v>4.613529385504702E-2</v>
      </c>
      <c r="Q28" s="86"/>
      <c r="R28" s="87">
        <f t="shared" si="3"/>
        <v>0.33839936802103043</v>
      </c>
      <c r="S28" s="87">
        <f t="shared" si="0"/>
        <v>0.28902875289683344</v>
      </c>
      <c r="T28" s="87">
        <f t="shared" si="0"/>
        <v>0.39668793044482825</v>
      </c>
      <c r="V28" s="29">
        <v>0.15</v>
      </c>
    </row>
    <row r="29" spans="2:27" ht="19" customHeight="1" x14ac:dyDescent="0.35">
      <c r="B29" s="10">
        <v>4</v>
      </c>
      <c r="C29" s="108">
        <v>5.6254707505697166E-2</v>
      </c>
      <c r="D29" s="109">
        <v>4.004549298604454E-2</v>
      </c>
      <c r="E29" s="44">
        <v>2.783785395130689E-2</v>
      </c>
      <c r="F29" s="44">
        <v>2.4725707505696137E-2</v>
      </c>
      <c r="G29" s="44">
        <v>4.4897887541866854E-2</v>
      </c>
      <c r="H29" s="44">
        <v>2.4412045014534867E-2</v>
      </c>
      <c r="I29" s="44">
        <f t="shared" si="8"/>
        <v>2.9255274864395608E-2</v>
      </c>
      <c r="J29" s="110">
        <f t="shared" si="7"/>
        <v>-5.8510549728791224E-3</v>
      </c>
      <c r="K29" s="111">
        <f t="shared" si="9"/>
        <v>5.0403652532818047E-2</v>
      </c>
      <c r="M29" s="2">
        <v>22</v>
      </c>
      <c r="N29" s="85">
        <v>5.4273838725674928E-2</v>
      </c>
      <c r="O29" s="85">
        <f t="shared" si="1"/>
        <v>6.2414914534526161E-2</v>
      </c>
      <c r="P29" s="85">
        <f t="shared" si="2"/>
        <v>4.6132762916823687E-2</v>
      </c>
      <c r="Q29" s="86"/>
      <c r="R29" s="87">
        <f t="shared" si="3"/>
        <v>0.32099721035773709</v>
      </c>
      <c r="S29" s="87">
        <f t="shared" si="0"/>
        <v>0.27206682282925027</v>
      </c>
      <c r="T29" s="87">
        <f t="shared" si="0"/>
        <v>0.37921344134734558</v>
      </c>
      <c r="V29" s="29">
        <v>0.15</v>
      </c>
    </row>
    <row r="30" spans="2:27" ht="19" customHeight="1" thickBot="1" x14ac:dyDescent="0.4">
      <c r="B30" s="10">
        <v>5</v>
      </c>
      <c r="C30" s="112">
        <v>5.7028861688199317E-2</v>
      </c>
      <c r="D30" s="113">
        <v>4.0507824106109647E-2</v>
      </c>
      <c r="E30" s="45">
        <v>2.8334892958698399E-2</v>
      </c>
      <c r="F30" s="45">
        <v>2.4742861688198614E-2</v>
      </c>
      <c r="G30" s="45">
        <v>4.5105357196878249E-2</v>
      </c>
      <c r="H30" s="45">
        <v>2.4855474765385299E-2</v>
      </c>
      <c r="I30" s="45">
        <f t="shared" si="8"/>
        <v>2.961026337959799E-2</v>
      </c>
      <c r="J30" s="114">
        <f t="shared" si="7"/>
        <v>-5.9220526759195986E-3</v>
      </c>
      <c r="K30" s="115">
        <f t="shared" si="9"/>
        <v>5.1106809012279722E-2</v>
      </c>
      <c r="M30" s="2">
        <v>23</v>
      </c>
      <c r="N30" s="85">
        <v>5.4267926736939476E-2</v>
      </c>
      <c r="O30" s="85">
        <f t="shared" si="1"/>
        <v>6.240811574748039E-2</v>
      </c>
      <c r="P30" s="85">
        <f t="shared" si="2"/>
        <v>4.6127737726398554E-2</v>
      </c>
      <c r="Q30" s="86"/>
      <c r="R30" s="87">
        <f t="shared" si="3"/>
        <v>0.30451074670167178</v>
      </c>
      <c r="S30" s="87">
        <f t="shared" si="0"/>
        <v>0.25612027450255348</v>
      </c>
      <c r="T30" s="87">
        <f t="shared" si="0"/>
        <v>0.36252992236467352</v>
      </c>
      <c r="V30" s="29">
        <v>0.15</v>
      </c>
    </row>
    <row r="31" spans="2:27" ht="19" customHeight="1" x14ac:dyDescent="0.35">
      <c r="B31" s="10">
        <v>6</v>
      </c>
      <c r="C31" s="108">
        <v>5.7682662896076708E-2</v>
      </c>
      <c r="D31" s="109">
        <v>4.0900612643986367E-2</v>
      </c>
      <c r="E31" s="44">
        <v>2.8569704648909511E-2</v>
      </c>
      <c r="F31" s="44">
        <v>2.4684662896076182E-2</v>
      </c>
      <c r="G31" s="44">
        <v>4.5501929985842793E-2</v>
      </c>
      <c r="H31" s="44">
        <v>2.4974906919067896E-2</v>
      </c>
      <c r="I31" s="49">
        <f t="shared" si="8"/>
        <v>2.9782471777009989E-2</v>
      </c>
      <c r="J31" s="110">
        <f t="shared" si="7"/>
        <v>-5.9564943554019983E-3</v>
      </c>
      <c r="K31" s="116">
        <f t="shared" si="9"/>
        <v>5.1726168540674709E-2</v>
      </c>
      <c r="M31" s="2">
        <v>24</v>
      </c>
      <c r="N31" s="85">
        <v>5.4259933410253369E-2</v>
      </c>
      <c r="O31" s="85">
        <f t="shared" si="1"/>
        <v>6.2398923421791368E-2</v>
      </c>
      <c r="P31" s="85">
        <f t="shared" si="2"/>
        <v>4.6120943398715364E-2</v>
      </c>
      <c r="Q31" s="86"/>
      <c r="R31" s="87">
        <f t="shared" si="3"/>
        <v>0.28888767259969006</v>
      </c>
      <c r="S31" s="87">
        <f t="shared" si="0"/>
        <v>0.24112424708732119</v>
      </c>
      <c r="T31" s="87">
        <f t="shared" si="0"/>
        <v>0.3465974998317472</v>
      </c>
      <c r="V31" s="29">
        <v>0.15</v>
      </c>
    </row>
    <row r="32" spans="2:27" ht="19" customHeight="1" x14ac:dyDescent="0.35">
      <c r="B32" s="10">
        <v>7</v>
      </c>
      <c r="C32" s="108">
        <v>5.8276761934344945E-2</v>
      </c>
      <c r="D32" s="109">
        <v>4.117809491777269E-2</v>
      </c>
      <c r="E32" s="44">
        <v>2.8640140241200651E-2</v>
      </c>
      <c r="F32" s="44">
        <v>2.4621761934344732E-2</v>
      </c>
      <c r="G32" s="44">
        <v>4.5363320580879885E-2</v>
      </c>
      <c r="H32" s="44">
        <v>2.4942242089832867E-2</v>
      </c>
      <c r="I32" s="44">
        <f t="shared" si="8"/>
        <v>2.9845559795787735E-2</v>
      </c>
      <c r="J32" s="110">
        <f t="shared" si="7"/>
        <v>-5.9691119591575477E-3</v>
      </c>
      <c r="K32" s="111">
        <f t="shared" si="9"/>
        <v>5.2307649975187401E-2</v>
      </c>
      <c r="M32" s="2">
        <v>25</v>
      </c>
      <c r="N32" s="85">
        <v>5.4250501411450491E-2</v>
      </c>
      <c r="O32" s="85">
        <f t="shared" si="1"/>
        <v>6.2388076623168059E-2</v>
      </c>
      <c r="P32" s="85">
        <f t="shared" si="2"/>
        <v>4.6112926199732916E-2</v>
      </c>
      <c r="Q32" s="86"/>
      <c r="R32" s="87">
        <f t="shared" si="3"/>
        <v>0.27407946765004604</v>
      </c>
      <c r="S32" s="87">
        <f t="shared" si="0"/>
        <v>0.22701883822549565</v>
      </c>
      <c r="T32" s="87">
        <f t="shared" si="0"/>
        <v>0.33137906863509686</v>
      </c>
      <c r="V32" s="29">
        <v>0.15</v>
      </c>
    </row>
    <row r="33" spans="2:22" ht="19" customHeight="1" x14ac:dyDescent="0.35">
      <c r="B33" s="10">
        <v>8</v>
      </c>
      <c r="C33" s="108">
        <v>5.8826545150532761E-2</v>
      </c>
      <c r="D33" s="109">
        <v>4.1355320666328632E-2</v>
      </c>
      <c r="E33" s="44">
        <v>2.8593310675738337E-2</v>
      </c>
      <c r="F33" s="44">
        <v>2.4571545150532614E-2</v>
      </c>
      <c r="G33" s="44">
        <v>4.5139177728822366E-2</v>
      </c>
      <c r="H33" s="44">
        <v>2.4815531417232917E-2</v>
      </c>
      <c r="I33" s="44">
        <f t="shared" si="8"/>
        <v>2.9833926977458125E-2</v>
      </c>
      <c r="J33" s="110">
        <f t="shared" si="7"/>
        <v>-5.9667853954916252E-3</v>
      </c>
      <c r="K33" s="111">
        <f t="shared" si="9"/>
        <v>5.2859759755041133E-2</v>
      </c>
      <c r="M33" s="2">
        <v>26</v>
      </c>
      <c r="N33" s="85">
        <v>5.4240114639753756E-2</v>
      </c>
      <c r="O33" s="85">
        <f t="shared" si="1"/>
        <v>6.2376131835716817E-2</v>
      </c>
      <c r="P33" s="85">
        <f t="shared" si="2"/>
        <v>4.6104097443790688E-2</v>
      </c>
      <c r="Q33" s="86"/>
      <c r="R33" s="87">
        <f t="shared" si="3"/>
        <v>0.26004098088806948</v>
      </c>
      <c r="S33" s="87">
        <f t="shared" si="0"/>
        <v>0.21374857302937064</v>
      </c>
      <c r="T33" s="87">
        <f t="shared" si="0"/>
        <v>0.31683997413797615</v>
      </c>
      <c r="V33" s="29">
        <v>0.15</v>
      </c>
    </row>
    <row r="34" spans="2:22" ht="19" customHeight="1" x14ac:dyDescent="0.35">
      <c r="B34" s="10">
        <v>9</v>
      </c>
      <c r="C34" s="108">
        <v>5.9314471469780194E-2</v>
      </c>
      <c r="D34" s="109">
        <v>4.1740774218964605E-2</v>
      </c>
      <c r="E34" s="44">
        <v>2.8493109605968181E-2</v>
      </c>
      <c r="F34" s="44">
        <v>2.4504471469779965E-2</v>
      </c>
      <c r="G34" s="44">
        <v>4.4954836009279964E-2</v>
      </c>
      <c r="H34" s="44">
        <v>2.4633078135149367E-2</v>
      </c>
      <c r="I34" s="44">
        <f t="shared" si="8"/>
        <v>2.9842858357465529E-2</v>
      </c>
      <c r="J34" s="110">
        <f t="shared" si="7"/>
        <v>-5.9685716714931066E-3</v>
      </c>
      <c r="K34" s="111">
        <f t="shared" si="9"/>
        <v>5.3345899798287091E-2</v>
      </c>
      <c r="M34" s="2">
        <v>27</v>
      </c>
      <c r="N34" s="85">
        <v>5.422913672306473E-2</v>
      </c>
      <c r="O34" s="85">
        <f t="shared" si="1"/>
        <v>6.2363507231524437E-2</v>
      </c>
      <c r="P34" s="85">
        <f t="shared" si="2"/>
        <v>4.6094766214605017E-2</v>
      </c>
      <c r="Q34" s="86"/>
      <c r="R34" s="87">
        <f t="shared" si="3"/>
        <v>0.24673008091549756</v>
      </c>
      <c r="S34" s="87">
        <f t="shared" si="0"/>
        <v>0.20126195328802521</v>
      </c>
      <c r="T34" s="87">
        <f t="shared" si="0"/>
        <v>0.30294774542668629</v>
      </c>
      <c r="V34" s="29">
        <v>0.15</v>
      </c>
    </row>
    <row r="35" spans="2:22" ht="19" customHeight="1" thickBot="1" x14ac:dyDescent="0.4">
      <c r="B35" s="11">
        <v>10</v>
      </c>
      <c r="C35" s="112">
        <v>5.9726069957481753E-2</v>
      </c>
      <c r="D35" s="113">
        <v>4.1937820771886125E-2</v>
      </c>
      <c r="E35" s="45">
        <v>2.8385528927239889E-2</v>
      </c>
      <c r="F35" s="45">
        <v>2.4391069957481859E-2</v>
      </c>
      <c r="G35" s="45">
        <v>4.4797379190262721E-2</v>
      </c>
      <c r="H35" s="45">
        <v>2.4370006929092414E-2</v>
      </c>
      <c r="I35" s="45">
        <f t="shared" si="8"/>
        <v>2.9771106646425072E-2</v>
      </c>
      <c r="J35" s="114">
        <f t="shared" si="7"/>
        <v>-5.954221329285015E-3</v>
      </c>
      <c r="K35" s="117">
        <f t="shared" si="9"/>
        <v>5.3771848628196742E-2</v>
      </c>
      <c r="M35" s="2">
        <v>28</v>
      </c>
      <c r="N35" s="85">
        <v>5.4217839895975173E-2</v>
      </c>
      <c r="O35" s="85">
        <f t="shared" si="1"/>
        <v>6.2350515880371445E-2</v>
      </c>
      <c r="P35" s="85">
        <f t="shared" si="2"/>
        <v>4.6085163911578894E-2</v>
      </c>
      <c r="Q35" s="86"/>
      <c r="R35" s="87">
        <f t="shared" si="3"/>
        <v>0.2341073590435416</v>
      </c>
      <c r="S35" s="87">
        <f t="shared" si="0"/>
        <v>0.18951107232395159</v>
      </c>
      <c r="T35" s="87">
        <f t="shared" si="0"/>
        <v>0.28967187068567135</v>
      </c>
      <c r="V35" s="29">
        <v>0.15</v>
      </c>
    </row>
    <row r="36" spans="2:22" ht="19" customHeight="1" x14ac:dyDescent="0.35">
      <c r="M36" s="2">
        <v>29</v>
      </c>
      <c r="N36" s="85">
        <v>5.4206426783852013E-2</v>
      </c>
      <c r="O36" s="85">
        <f t="shared" si="1"/>
        <v>6.2337390801429811E-2</v>
      </c>
      <c r="P36" s="85">
        <f t="shared" si="2"/>
        <v>4.6075462766274208E-2</v>
      </c>
      <c r="Q36" s="86"/>
      <c r="R36" s="87">
        <f t="shared" si="3"/>
        <v>0.22213587589174261</v>
      </c>
      <c r="S36" s="87">
        <f t="shared" si="0"/>
        <v>0.17845128372074529</v>
      </c>
      <c r="T36" s="87">
        <f t="shared" si="0"/>
        <v>0.27698360714447717</v>
      </c>
      <c r="V36" s="29">
        <v>0.15</v>
      </c>
    </row>
    <row r="37" spans="2:22" ht="19" customHeight="1" x14ac:dyDescent="0.35">
      <c r="M37" s="2">
        <v>30</v>
      </c>
      <c r="N37" s="85">
        <v>5.4195046914859768E-2</v>
      </c>
      <c r="O37" s="85">
        <f t="shared" si="1"/>
        <v>6.2324303952088732E-2</v>
      </c>
      <c r="P37" s="85">
        <f t="shared" si="2"/>
        <v>4.6065789877630804E-2</v>
      </c>
      <c r="Q37" s="86"/>
      <c r="R37" s="87">
        <f t="shared" si="3"/>
        <v>0.21078094367342839</v>
      </c>
      <c r="S37" s="87">
        <f t="shared" si="0"/>
        <v>0.16804091440278812</v>
      </c>
      <c r="T37" s="87">
        <f t="shared" si="0"/>
        <v>0.26485581940629949</v>
      </c>
      <c r="V37" s="29">
        <v>0.15</v>
      </c>
    </row>
    <row r="38" spans="2:22" ht="19" customHeight="1" x14ac:dyDescent="0.35">
      <c r="M38" s="2">
        <v>31</v>
      </c>
      <c r="N38" s="85">
        <v>5.418380928762101E-2</v>
      </c>
      <c r="O38" s="85">
        <f t="shared" si="1"/>
        <v>6.231138068076416E-2</v>
      </c>
      <c r="P38" s="85">
        <f t="shared" si="2"/>
        <v>4.605623789447786E-2</v>
      </c>
      <c r="Q38" s="86"/>
      <c r="R38" s="87">
        <f t="shared" si="3"/>
        <v>0.20000993786214577</v>
      </c>
      <c r="S38" s="87">
        <f t="shared" si="0"/>
        <v>0.15824101437726251</v>
      </c>
      <c r="T38" s="87">
        <f t="shared" si="0"/>
        <v>0.25326284110033548</v>
      </c>
      <c r="V38" s="29">
        <v>0.15</v>
      </c>
    </row>
    <row r="39" spans="2:22" ht="19" customHeight="1" x14ac:dyDescent="0.35">
      <c r="B39" s="5"/>
      <c r="C39" s="2" t="s">
        <v>5</v>
      </c>
      <c r="D39" s="140" t="s">
        <v>82</v>
      </c>
      <c r="E39" s="141"/>
      <c r="F39" s="141"/>
      <c r="G39" s="141"/>
      <c r="H39" s="141"/>
      <c r="I39" s="142"/>
      <c r="K39" s="143" t="s">
        <v>20</v>
      </c>
      <c r="M39" s="2">
        <v>32</v>
      </c>
      <c r="N39" s="85">
        <v>5.4172791970257261E-2</v>
      </c>
      <c r="O39" s="85">
        <f t="shared" si="1"/>
        <v>6.2298710765795844E-2</v>
      </c>
      <c r="P39" s="85">
        <f t="shared" si="2"/>
        <v>4.6046873174718672E-2</v>
      </c>
      <c r="Q39" s="86"/>
      <c r="R39" s="87">
        <f t="shared" si="3"/>
        <v>0.18979213312514429</v>
      </c>
      <c r="S39" s="87">
        <f t="shared" si="0"/>
        <v>0.14901513692452883</v>
      </c>
      <c r="T39" s="87">
        <f t="shared" si="0"/>
        <v>0.24218035573247962</v>
      </c>
      <c r="V39" s="29">
        <v>0.15</v>
      </c>
    </row>
    <row r="40" spans="2:22" ht="19" customHeight="1" x14ac:dyDescent="0.35">
      <c r="B40" s="3"/>
      <c r="C40" s="4" t="s">
        <v>1</v>
      </c>
      <c r="D40" s="6" t="s">
        <v>0</v>
      </c>
      <c r="E40" s="6" t="s">
        <v>13</v>
      </c>
      <c r="F40" s="6" t="s">
        <v>2</v>
      </c>
      <c r="G40" s="6" t="s">
        <v>3</v>
      </c>
      <c r="H40" s="6" t="s">
        <v>68</v>
      </c>
      <c r="I40" s="7" t="s">
        <v>6</v>
      </c>
      <c r="J40" s="8" t="s">
        <v>7</v>
      </c>
      <c r="K40" s="144"/>
      <c r="M40" s="2">
        <v>33</v>
      </c>
      <c r="N40" s="85">
        <v>5.4162049453331917E-2</v>
      </c>
      <c r="O40" s="85">
        <f t="shared" si="1"/>
        <v>6.2286356871331702E-2</v>
      </c>
      <c r="P40" s="85">
        <f t="shared" si="2"/>
        <v>4.6037742035332126E-2</v>
      </c>
      <c r="Q40" s="86"/>
      <c r="R40" s="87">
        <f t="shared" si="3"/>
        <v>0.18009855937719679</v>
      </c>
      <c r="S40" s="87">
        <f t="shared" si="0"/>
        <v>0.14032914421045981</v>
      </c>
      <c r="T40" s="87">
        <f t="shared" si="0"/>
        <v>0.23158529337328737</v>
      </c>
      <c r="V40" s="29">
        <v>0.15</v>
      </c>
    </row>
    <row r="41" spans="2:22" ht="19" customHeight="1" thickBot="1" x14ac:dyDescent="0.4">
      <c r="B41" s="25">
        <v>20820431</v>
      </c>
      <c r="C41" s="2"/>
      <c r="D41" s="2"/>
      <c r="E41" s="2"/>
      <c r="F41" s="2"/>
      <c r="G41" s="2"/>
      <c r="H41" s="2"/>
      <c r="I41" s="2"/>
      <c r="J41" s="2"/>
      <c r="M41" s="2">
        <v>34</v>
      </c>
      <c r="N41" s="85">
        <v>5.415161829539139E-2</v>
      </c>
      <c r="O41" s="85">
        <f t="shared" si="1"/>
        <v>6.2274361039700098E-2</v>
      </c>
      <c r="P41" s="85">
        <f t="shared" si="2"/>
        <v>4.6028875551082683E-2</v>
      </c>
      <c r="Q41" s="86"/>
      <c r="R41" s="87">
        <f t="shared" si="3"/>
        <v>0.17090187459097275</v>
      </c>
      <c r="S41" s="87">
        <f t="shared" si="0"/>
        <v>0.13215103424851402</v>
      </c>
      <c r="T41" s="87">
        <f t="shared" si="0"/>
        <v>0.22145574044637978</v>
      </c>
      <c r="V41" s="29">
        <v>0.15</v>
      </c>
    </row>
    <row r="42" spans="2:22" ht="19" customHeight="1" x14ac:dyDescent="0.35">
      <c r="B42" s="9">
        <v>1</v>
      </c>
      <c r="C42" s="104">
        <v>5.4974999999999892E-2</v>
      </c>
      <c r="D42" s="105">
        <v>3.9688746081293594E-2</v>
      </c>
      <c r="E42" s="105">
        <v>2.8413651431051599E-2</v>
      </c>
      <c r="F42" s="43">
        <v>2.6663000000006251E-2</v>
      </c>
      <c r="G42" s="43">
        <v>4.3527665076237926E-2</v>
      </c>
      <c r="H42" s="43">
        <v>1.6585000000023421E-2</v>
      </c>
      <c r="I42" s="43">
        <f>IF(  ABS( MAX( D42:H42 ) )  &gt;  ABS(  MIN(D42:H42 ) ),
                                                 (  SUM(D42:H42) - ABS( MAX(D42:H42) ) ) / 4,
                                                  (  SUM(D42:H42) +  ABS( MIN(D42:H42)  )  )   / 4 )</f>
        <v>2.7837599378093714E-2</v>
      </c>
      <c r="J42" s="106">
        <f t="shared" ref="J42:J51" si="10" xml:space="preserve"> IF( I42 &gt; 0, MAX( -$AA$9, -I42*$Z9 ), MIN( $AA9, -I42*$Z9 )  )</f>
        <v>-5.5675198756187433E-3</v>
      </c>
      <c r="K42" s="107">
        <f>C42+J42</f>
        <v>4.9407480124381148E-2</v>
      </c>
      <c r="M42" s="2">
        <v>35</v>
      </c>
      <c r="N42" s="85">
        <v>5.4141521465215892E-2</v>
      </c>
      <c r="O42" s="85">
        <f t="shared" si="1"/>
        <v>6.2262749684998273E-2</v>
      </c>
      <c r="P42" s="85">
        <f t="shared" si="2"/>
        <v>4.6020293245433504E-2</v>
      </c>
      <c r="Q42" s="86"/>
      <c r="R42" s="87">
        <f t="shared" si="3"/>
        <v>0.16217625163302374</v>
      </c>
      <c r="S42" s="87">
        <f t="shared" si="0"/>
        <v>0.12445078590529229</v>
      </c>
      <c r="T42" s="87">
        <f t="shared" si="0"/>
        <v>0.21177086038944523</v>
      </c>
      <c r="V42" s="29">
        <v>0.15</v>
      </c>
    </row>
    <row r="43" spans="2:22" ht="19" customHeight="1" x14ac:dyDescent="0.35">
      <c r="B43" s="10">
        <v>2</v>
      </c>
      <c r="C43" s="108">
        <v>5.4358697155593161E-2</v>
      </c>
      <c r="D43" s="109">
        <v>3.927574461451111E-2</v>
      </c>
      <c r="E43" s="44">
        <v>2.7486849075011532E-2</v>
      </c>
      <c r="F43" s="44">
        <v>2.469969715559972E-2</v>
      </c>
      <c r="G43" s="44">
        <v>4.3848290428810888E-2</v>
      </c>
      <c r="H43" s="44">
        <v>1.9326406827759435E-2</v>
      </c>
      <c r="I43" s="44">
        <f t="shared" ref="I43:I51" si="11">IF(  ABS( MAX( D43:H43 ) )  &gt;  ABS(  MIN(D43:H43 ) ),
                                                 (  SUM(D43:H43) - ABS( MAX(D43:H43) ) ) / 4,
                                                  (  SUM(D43:H43) +  ABS( MIN(D43:H43)  )  )   / 4 )</f>
        <v>2.7697174418220449E-2</v>
      </c>
      <c r="J43" s="110">
        <f t="shared" si="10"/>
        <v>-5.5394348836440904E-3</v>
      </c>
      <c r="K43" s="111">
        <f t="shared" ref="K43:K51" si="12">C43+J43</f>
        <v>4.881926227194907E-2</v>
      </c>
      <c r="M43" s="2">
        <v>36</v>
      </c>
      <c r="N43" s="85">
        <v>5.4131771685629104E-2</v>
      </c>
      <c r="O43" s="85">
        <f t="shared" si="1"/>
        <v>6.2251537438473468E-2</v>
      </c>
      <c r="P43" s="85">
        <f t="shared" si="2"/>
        <v>4.601200593278474E-2</v>
      </c>
      <c r="Q43" s="86"/>
      <c r="R43" s="87">
        <f t="shared" si="3"/>
        <v>0.15389727690523483</v>
      </c>
      <c r="S43" s="87">
        <f t="shared" si="0"/>
        <v>0.11720021925802279</v>
      </c>
      <c r="T43" s="87">
        <f t="shared" si="0"/>
        <v>0.20251082337375617</v>
      </c>
      <c r="V43" s="29">
        <v>0.15</v>
      </c>
    </row>
    <row r="44" spans="2:22" ht="19" customHeight="1" x14ac:dyDescent="0.35">
      <c r="B44" s="10">
        <v>3</v>
      </c>
      <c r="C44" s="108">
        <v>5.5071566132140148E-2</v>
      </c>
      <c r="D44" s="109">
        <v>3.9679420798070186E-2</v>
      </c>
      <c r="E44" s="44">
        <v>2.7781277011318606E-2</v>
      </c>
      <c r="F44" s="44">
        <v>2.4495566132147317E-2</v>
      </c>
      <c r="G44" s="44">
        <v>4.4507865987518214E-2</v>
      </c>
      <c r="H44" s="44">
        <v>2.0862275459751833E-2</v>
      </c>
      <c r="I44" s="44">
        <f t="shared" si="11"/>
        <v>2.8204634850321986E-2</v>
      </c>
      <c r="J44" s="110">
        <f t="shared" si="10"/>
        <v>-5.6409269700643978E-3</v>
      </c>
      <c r="K44" s="111">
        <f t="shared" si="12"/>
        <v>4.9430639162075754E-2</v>
      </c>
      <c r="M44" s="2">
        <v>37</v>
      </c>
      <c r="N44" s="85">
        <v>5.412237400999631E-2</v>
      </c>
      <c r="O44" s="85">
        <f t="shared" si="1"/>
        <v>6.2240730111495751E-2</v>
      </c>
      <c r="P44" s="85">
        <f t="shared" si="2"/>
        <v>4.6004017908496862E-2</v>
      </c>
      <c r="Q44" s="86"/>
      <c r="R44" s="87">
        <f t="shared" si="3"/>
        <v>0.14604185898361066</v>
      </c>
      <c r="S44" s="87">
        <f t="shared" si="0"/>
        <v>0.11037286910561959</v>
      </c>
      <c r="T44" s="87">
        <f t="shared" si="0"/>
        <v>0.19365674360433532</v>
      </c>
      <c r="V44" s="29">
        <v>0.15</v>
      </c>
    </row>
    <row r="45" spans="2:22" ht="19" customHeight="1" x14ac:dyDescent="0.35">
      <c r="B45" s="10">
        <v>4</v>
      </c>
      <c r="C45" s="108">
        <v>5.5842379349310578E-2</v>
      </c>
      <c r="D45" s="109">
        <v>4.0036639417006858E-2</v>
      </c>
      <c r="E45" s="44">
        <v>2.8023172276229857E-2</v>
      </c>
      <c r="F45" s="44">
        <v>2.4496379349317143E-2</v>
      </c>
      <c r="G45" s="44">
        <v>4.497049305872447E-2</v>
      </c>
      <c r="H45" s="44">
        <v>2.1548342572324408E-2</v>
      </c>
      <c r="I45" s="44">
        <f t="shared" si="11"/>
        <v>2.8526133403719567E-2</v>
      </c>
      <c r="J45" s="110">
        <f t="shared" si="10"/>
        <v>-5.7052266807439134E-3</v>
      </c>
      <c r="K45" s="111">
        <f t="shared" si="12"/>
        <v>5.0137152668566665E-2</v>
      </c>
      <c r="M45" s="2">
        <v>38</v>
      </c>
      <c r="N45" s="85">
        <v>5.4113327807434386E-2</v>
      </c>
      <c r="O45" s="85">
        <f t="shared" si="1"/>
        <v>6.2230326978549542E-2</v>
      </c>
      <c r="P45" s="85">
        <f t="shared" si="2"/>
        <v>4.5996328636319229E-2</v>
      </c>
      <c r="Q45" s="86"/>
      <c r="R45" s="87">
        <f t="shared" si="3"/>
        <v>0.13858814577853887</v>
      </c>
      <c r="S45" s="87">
        <f t="shared" si="0"/>
        <v>0.10394386983102287</v>
      </c>
      <c r="T45" s="87">
        <f t="shared" si="0"/>
        <v>0.18519062299570252</v>
      </c>
      <c r="V45" s="29">
        <v>0.15</v>
      </c>
    </row>
    <row r="46" spans="2:22" ht="19" customHeight="1" thickBot="1" x14ac:dyDescent="0.4">
      <c r="B46" s="10">
        <v>5</v>
      </c>
      <c r="C46" s="112">
        <v>5.6515313618474172E-2</v>
      </c>
      <c r="D46" s="113">
        <v>4.0398377774102823E-2</v>
      </c>
      <c r="E46" s="45">
        <v>2.8161621824347005E-2</v>
      </c>
      <c r="F46" s="45">
        <v>2.4444313618480651E-2</v>
      </c>
      <c r="G46" s="45">
        <v>4.5308603670069392E-2</v>
      </c>
      <c r="H46" s="45">
        <v>2.1748425111140834E-2</v>
      </c>
      <c r="I46" s="45">
        <f t="shared" si="11"/>
        <v>2.8688184582017828E-2</v>
      </c>
      <c r="J46" s="114">
        <f t="shared" si="10"/>
        <v>-5.7376369164035658E-3</v>
      </c>
      <c r="K46" s="115">
        <f t="shared" si="12"/>
        <v>5.0777676702070604E-2</v>
      </c>
      <c r="M46" s="2">
        <v>39</v>
      </c>
      <c r="N46" s="85">
        <v>5.4104628291345547E-2</v>
      </c>
      <c r="O46" s="85">
        <f t="shared" si="1"/>
        <v>6.2220322535047376E-2</v>
      </c>
      <c r="P46" s="85">
        <f t="shared" si="2"/>
        <v>4.5988934047643711E-2</v>
      </c>
      <c r="Q46" s="86"/>
      <c r="R46" s="87">
        <f t="shared" si="3"/>
        <v>0.13151544900852952</v>
      </c>
      <c r="S46" s="87">
        <f t="shared" si="0"/>
        <v>9.7889850130707876E-2</v>
      </c>
      <c r="T46" s="87">
        <f t="shared" si="0"/>
        <v>0.17709530023930461</v>
      </c>
      <c r="V46" s="29">
        <v>0.15</v>
      </c>
    </row>
    <row r="47" spans="2:22" ht="19" customHeight="1" x14ac:dyDescent="0.35">
      <c r="B47" s="10">
        <v>6</v>
      </c>
      <c r="C47" s="108">
        <v>5.7055599532302992E-2</v>
      </c>
      <c r="D47" s="109">
        <v>4.067817173264543E-2</v>
      </c>
      <c r="E47" s="44">
        <v>2.808930389565556E-2</v>
      </c>
      <c r="F47" s="44">
        <v>2.430659953230907E-2</v>
      </c>
      <c r="G47" s="44">
        <v>4.5382746279915454E-2</v>
      </c>
      <c r="H47" s="44">
        <v>2.1635369458380627E-2</v>
      </c>
      <c r="I47" s="49">
        <f t="shared" si="11"/>
        <v>2.8677361154747671E-2</v>
      </c>
      <c r="J47" s="110">
        <f t="shared" si="10"/>
        <v>-5.7354722309495348E-3</v>
      </c>
      <c r="K47" s="116">
        <f t="shared" si="12"/>
        <v>5.1320127301353456E-2</v>
      </c>
      <c r="M47" s="2">
        <v>40</v>
      </c>
      <c r="N47" s="85">
        <v>5.4096267694585531E-2</v>
      </c>
      <c r="O47" s="85">
        <f t="shared" si="1"/>
        <v>6.2210707848773354E-2</v>
      </c>
      <c r="P47" s="85">
        <f t="shared" si="2"/>
        <v>4.5981827540397702E-2</v>
      </c>
      <c r="Q47" s="86"/>
      <c r="R47" s="87">
        <f t="shared" si="3"/>
        <v>0.12480417499551107</v>
      </c>
      <c r="S47" s="87">
        <f t="shared" si="0"/>
        <v>9.2188836383273062E-2</v>
      </c>
      <c r="T47" s="87">
        <f t="shared" si="0"/>
        <v>0.16935440445806635</v>
      </c>
      <c r="V47" s="29">
        <v>0.15</v>
      </c>
    </row>
    <row r="48" spans="2:22" ht="19" customHeight="1" x14ac:dyDescent="0.35">
      <c r="B48" s="10">
        <v>7</v>
      </c>
      <c r="C48" s="108">
        <v>5.7520513186732458E-2</v>
      </c>
      <c r="D48" s="109">
        <v>4.0933854465817765E-2</v>
      </c>
      <c r="E48" s="44">
        <v>2.785552841654626E-2</v>
      </c>
      <c r="F48" s="44">
        <v>2.4144513186737937E-2</v>
      </c>
      <c r="G48" s="44">
        <v>4.54052663747051E-2</v>
      </c>
      <c r="H48" s="44">
        <v>2.1370503218205883E-2</v>
      </c>
      <c r="I48" s="44">
        <f t="shared" si="11"/>
        <v>2.8576099821826961E-2</v>
      </c>
      <c r="J48" s="110">
        <f t="shared" si="10"/>
        <v>-5.7152199643653928E-3</v>
      </c>
      <c r="K48" s="111">
        <f t="shared" si="12"/>
        <v>5.1805293222367065E-2</v>
      </c>
      <c r="M48" s="2">
        <v>41</v>
      </c>
      <c r="N48" s="85">
        <v>5.4088236170821702E-2</v>
      </c>
      <c r="O48" s="85">
        <f t="shared" si="1"/>
        <v>6.220147159644495E-2</v>
      </c>
      <c r="P48" s="85">
        <f t="shared" si="2"/>
        <v>4.5975000745198447E-2</v>
      </c>
      <c r="Q48" s="86"/>
      <c r="R48" s="87">
        <f t="shared" si="3"/>
        <v>0.11843576096408309</v>
      </c>
      <c r="S48" s="87">
        <f t="shared" si="0"/>
        <v>8.6820163635311226E-2</v>
      </c>
      <c r="T48" s="87">
        <f t="shared" si="0"/>
        <v>0.16195231278872357</v>
      </c>
      <c r="V48" s="29">
        <v>0.15</v>
      </c>
    </row>
    <row r="49" spans="2:22" ht="19" customHeight="1" x14ac:dyDescent="0.35">
      <c r="B49" s="10">
        <v>8</v>
      </c>
      <c r="C49" s="108">
        <v>5.7950967592183433E-2</v>
      </c>
      <c r="D49" s="109">
        <v>4.109952636020564E-2</v>
      </c>
      <c r="E49" s="44">
        <v>2.7527899392266075E-2</v>
      </c>
      <c r="F49" s="44">
        <v>2.3989967592188854E-2</v>
      </c>
      <c r="G49" s="44">
        <v>4.5266704555113835E-2</v>
      </c>
      <c r="H49" s="44">
        <v>2.1069946969275444E-2</v>
      </c>
      <c r="I49" s="44">
        <f t="shared" si="11"/>
        <v>2.8421835078484003E-2</v>
      </c>
      <c r="J49" s="110">
        <f t="shared" si="10"/>
        <v>-5.6843670156968007E-3</v>
      </c>
      <c r="K49" s="111">
        <f t="shared" si="12"/>
        <v>5.2266600576486633E-2</v>
      </c>
      <c r="M49" s="2">
        <v>42</v>
      </c>
      <c r="N49" s="85">
        <v>5.4080522483509696E-2</v>
      </c>
      <c r="O49" s="85">
        <f t="shared" si="1"/>
        <v>6.2192600856036145E-2</v>
      </c>
      <c r="P49" s="85">
        <f t="shared" si="2"/>
        <v>4.5968444110983241E-2</v>
      </c>
      <c r="Q49" s="86"/>
      <c r="R49" s="87">
        <f t="shared" si="3"/>
        <v>0.1123926161679791</v>
      </c>
      <c r="S49" s="87">
        <f t="shared" si="0"/>
        <v>8.1764393349356451E-2</v>
      </c>
      <c r="T49" s="87">
        <f t="shared" si="0"/>
        <v>0.15487411135041865</v>
      </c>
      <c r="V49" s="29">
        <v>0.15</v>
      </c>
    </row>
    <row r="50" spans="2:22" ht="19" customHeight="1" x14ac:dyDescent="0.35">
      <c r="B50" s="10">
        <v>9</v>
      </c>
      <c r="C50" s="108">
        <v>5.834013553503925E-2</v>
      </c>
      <c r="D50" s="109">
        <v>4.1276387055475983E-2</v>
      </c>
      <c r="E50" s="44">
        <v>2.718077370239147E-2</v>
      </c>
      <c r="F50" s="44">
        <v>2.3818135535044416E-2</v>
      </c>
      <c r="G50" s="44">
        <v>4.5033427169963725E-2</v>
      </c>
      <c r="H50" s="44">
        <v>2.0743986521865931E-2</v>
      </c>
      <c r="I50" s="44">
        <f t="shared" si="11"/>
        <v>2.825482070369445E-2</v>
      </c>
      <c r="J50" s="110">
        <f t="shared" si="10"/>
        <v>-5.6509641407388907E-3</v>
      </c>
      <c r="K50" s="111">
        <f t="shared" si="12"/>
        <v>5.2689171394300363E-2</v>
      </c>
      <c r="M50" s="2">
        <v>43</v>
      </c>
      <c r="N50" s="85">
        <v>5.4073114530047928E-2</v>
      </c>
      <c r="O50" s="85">
        <f t="shared" si="1"/>
        <v>6.2184081709555111E-2</v>
      </c>
      <c r="P50" s="85">
        <f t="shared" si="2"/>
        <v>4.5962147350540737E-2</v>
      </c>
      <c r="Q50" s="86"/>
      <c r="R50" s="87">
        <f t="shared" si="3"/>
        <v>0.10665806728083622</v>
      </c>
      <c r="S50" s="87">
        <f t="shared" si="0"/>
        <v>7.7003237193527807E-2</v>
      </c>
      <c r="T50" s="87">
        <f t="shared" si="0"/>
        <v>0.14810555915344964</v>
      </c>
      <c r="V50" s="29">
        <v>0.15</v>
      </c>
    </row>
    <row r="51" spans="2:22" ht="19" customHeight="1" thickBot="1" x14ac:dyDescent="0.4">
      <c r="B51" s="11">
        <v>10</v>
      </c>
      <c r="C51" s="112">
        <v>5.8678667667943607E-2</v>
      </c>
      <c r="D51" s="113">
        <v>4.1400780083092892E-2</v>
      </c>
      <c r="E51" s="45">
        <v>2.686601016879453E-2</v>
      </c>
      <c r="F51" s="45">
        <v>2.3614667667948508E-2</v>
      </c>
      <c r="G51" s="45">
        <v>4.4790615360048358E-2</v>
      </c>
      <c r="H51" s="45">
        <v>2.038275563699754E-2</v>
      </c>
      <c r="I51" s="45">
        <f t="shared" si="11"/>
        <v>2.8066053389208367E-2</v>
      </c>
      <c r="J51" s="114">
        <f t="shared" si="10"/>
        <v>-5.6132106778416738E-3</v>
      </c>
      <c r="K51" s="117">
        <f t="shared" si="12"/>
        <v>5.3065456990101935E-2</v>
      </c>
      <c r="M51" s="2">
        <v>44</v>
      </c>
      <c r="N51" s="85">
        <v>5.4065999738013959E-2</v>
      </c>
      <c r="O51" s="85">
        <f t="shared" si="1"/>
        <v>6.217589969871605E-2</v>
      </c>
      <c r="P51" s="85">
        <f t="shared" si="2"/>
        <v>4.5956099777311861E-2</v>
      </c>
      <c r="Q51" s="86"/>
      <c r="R51" s="87">
        <f t="shared" si="3"/>
        <v>0.10121630758055994</v>
      </c>
      <c r="S51" s="87">
        <f t="shared" si="0"/>
        <v>7.2519486261948762E-2</v>
      </c>
      <c r="T51" s="87">
        <f t="shared" si="0"/>
        <v>0.14163305457941527</v>
      </c>
      <c r="V51" s="29">
        <v>0.15</v>
      </c>
    </row>
    <row r="52" spans="2:22" ht="19" customHeight="1" x14ac:dyDescent="0.35">
      <c r="M52" s="2">
        <v>45</v>
      </c>
      <c r="N52" s="85">
        <v>5.4059165362161599E-2</v>
      </c>
      <c r="O52" s="85">
        <f t="shared" si="1"/>
        <v>6.2168040166485833E-2</v>
      </c>
      <c r="P52" s="85">
        <f t="shared" si="2"/>
        <v>4.5950290557837357E-2</v>
      </c>
      <c r="Q52" s="86"/>
      <c r="R52" s="87">
        <f t="shared" si="3"/>
        <v>9.6052349531407316E-2</v>
      </c>
      <c r="S52" s="87">
        <f t="shared" si="0"/>
        <v>6.8296945204177353E-2</v>
      </c>
      <c r="T52" s="87">
        <f t="shared" si="0"/>
        <v>0.13544360412690229</v>
      </c>
      <c r="V52" s="29">
        <v>0.15</v>
      </c>
    </row>
    <row r="53" spans="2:22" ht="19" customHeight="1" x14ac:dyDescent="0.35">
      <c r="M53" s="2">
        <v>46</v>
      </c>
      <c r="N53" s="85">
        <v>5.4052598704507959E-2</v>
      </c>
      <c r="O53" s="85">
        <f t="shared" si="1"/>
        <v>6.2160488510184152E-2</v>
      </c>
      <c r="P53" s="85">
        <f t="shared" si="2"/>
        <v>4.5944708898831767E-2</v>
      </c>
      <c r="Q53" s="86"/>
      <c r="R53" s="87">
        <f t="shared" si="3"/>
        <v>9.1151980428711268E-2</v>
      </c>
      <c r="S53" s="87">
        <f t="shared" si="0"/>
        <v>6.4320370814800479E-2</v>
      </c>
      <c r="T53" s="87">
        <f t="shared" si="0"/>
        <v>0.12952479316778576</v>
      </c>
      <c r="V53" s="29">
        <v>0.15</v>
      </c>
    </row>
    <row r="54" spans="2:22" ht="19" customHeight="1" x14ac:dyDescent="0.35">
      <c r="M54" s="2">
        <v>47</v>
      </c>
      <c r="N54" s="85">
        <v>5.4046287274921001E-2</v>
      </c>
      <c r="O54" s="85">
        <f t="shared" si="1"/>
        <v>6.2153230366159148E-2</v>
      </c>
      <c r="P54" s="85">
        <f t="shared" si="2"/>
        <v>4.5939344183682847E-2</v>
      </c>
      <c r="Q54" s="86"/>
      <c r="R54" s="87">
        <f t="shared" si="3"/>
        <v>8.6501720820714584E-2</v>
      </c>
      <c r="S54" s="87">
        <f t="shared" si="0"/>
        <v>6.0575414694165289E-2</v>
      </c>
      <c r="T54" s="87">
        <f t="shared" si="0"/>
        <v>0.12386475850071596</v>
      </c>
      <c r="V54" s="29">
        <v>0.15</v>
      </c>
    </row>
    <row r="55" spans="2:22" ht="19" customHeight="1" x14ac:dyDescent="0.35">
      <c r="B55" s="145" t="s">
        <v>109</v>
      </c>
      <c r="C55" s="146"/>
      <c r="D55" s="146"/>
      <c r="E55" s="146"/>
      <c r="F55" s="146"/>
      <c r="G55" s="146"/>
      <c r="H55" s="146"/>
      <c r="I55" s="146"/>
      <c r="J55" s="146"/>
      <c r="K55" s="147"/>
      <c r="M55" s="2">
        <v>48</v>
      </c>
      <c r="N55" s="85">
        <v>5.404021890577515E-2</v>
      </c>
      <c r="O55" s="85">
        <f t="shared" si="1"/>
        <v>6.2146251741641421E-2</v>
      </c>
      <c r="P55" s="85">
        <f t="shared" si="2"/>
        <v>4.5934186069908879E-2</v>
      </c>
      <c r="Q55" s="86"/>
      <c r="R55" s="87">
        <f t="shared" si="3"/>
        <v>8.208878546257789E-2</v>
      </c>
      <c r="S55" s="87">
        <f t="shared" si="0"/>
        <v>5.7048569640711498E-2</v>
      </c>
      <c r="T55" s="87">
        <f t="shared" si="0"/>
        <v>0.11845216252215408</v>
      </c>
      <c r="V55" s="29">
        <v>0.15</v>
      </c>
    </row>
    <row r="56" spans="2:22" ht="19" customHeight="1" x14ac:dyDescent="0.35">
      <c r="B56" s="148"/>
      <c r="C56" s="149"/>
      <c r="D56" s="149"/>
      <c r="E56" s="149"/>
      <c r="F56" s="149"/>
      <c r="G56" s="149"/>
      <c r="H56" s="149"/>
      <c r="I56" s="149"/>
      <c r="J56" s="149"/>
      <c r="K56" s="150"/>
      <c r="M56" s="2">
        <v>49</v>
      </c>
      <c r="N56" s="85">
        <v>5.4034381831280287E-2</v>
      </c>
      <c r="O56" s="85">
        <f t="shared" si="1"/>
        <v>6.2139539105972329E-2</v>
      </c>
      <c r="P56" s="85">
        <f t="shared" si="2"/>
        <v>4.5929224556588245E-2</v>
      </c>
      <c r="Q56" s="86"/>
      <c r="R56" s="87">
        <f t="shared" si="3"/>
        <v>7.7901046590801062E-2</v>
      </c>
      <c r="S56" s="87">
        <f t="shared" si="0"/>
        <v>5.372711947627299E-2</v>
      </c>
      <c r="T56" s="87">
        <f t="shared" si="0"/>
        <v>0.11327616886283737</v>
      </c>
      <c r="V56" s="29">
        <v>0.15</v>
      </c>
    </row>
    <row r="57" spans="2:22" ht="19" customHeight="1" x14ac:dyDescent="0.35">
      <c r="B57" s="151"/>
      <c r="C57" s="152"/>
      <c r="D57" s="152"/>
      <c r="E57" s="152"/>
      <c r="F57" s="152"/>
      <c r="G57" s="152"/>
      <c r="H57" s="152"/>
      <c r="I57" s="152"/>
      <c r="J57" s="152"/>
      <c r="K57" s="153"/>
      <c r="M57" s="2">
        <v>50</v>
      </c>
      <c r="N57" s="85">
        <v>5.4028764739751045E-2</v>
      </c>
      <c r="O57" s="85">
        <f t="shared" si="1"/>
        <v>6.2133079450713696E-2</v>
      </c>
      <c r="P57" s="85">
        <f t="shared" si="2"/>
        <v>4.5924450028788387E-2</v>
      </c>
      <c r="Q57" s="86"/>
      <c r="R57" s="87">
        <f t="shared" si="3"/>
        <v>7.3926999333743054E-2</v>
      </c>
      <c r="S57" s="87">
        <f t="shared" si="0"/>
        <v>5.0599092040013963E-2</v>
      </c>
      <c r="T57" s="87">
        <f t="shared" si="0"/>
        <v>0.10832641936006242</v>
      </c>
      <c r="V57" s="29">
        <v>0.15</v>
      </c>
    </row>
    <row r="58" spans="2:22" ht="19" customHeight="1" x14ac:dyDescent="0.35">
      <c r="M58" s="2">
        <v>51</v>
      </c>
      <c r="N58" s="85">
        <v>5.4023356805270595E-2</v>
      </c>
      <c r="O58" s="85">
        <f t="shared" si="1"/>
        <v>6.2126860326061177E-2</v>
      </c>
      <c r="P58" s="85">
        <f t="shared" si="2"/>
        <v>4.5919853284480006E-2</v>
      </c>
      <c r="Q58" s="86"/>
      <c r="R58" s="87">
        <f xml:space="preserve"> ( 1 +N58 ) ^-($M57 + 1  - 0.5)</f>
        <v>7.0155729096564409E-2</v>
      </c>
      <c r="S58" s="87">
        <f xml:space="preserve"> ( 1 +O58 ) ^-($M57 + 1  - 0.5)</f>
        <v>4.7653215115367346E-2</v>
      </c>
      <c r="T58" s="87">
        <f xml:space="preserve"> ( 1 +P58 ) ^-($M57 + 1  - 0.5)</f>
        <v>0.10359301225463907</v>
      </c>
      <c r="V58" s="29">
        <v>0.15</v>
      </c>
    </row>
    <row r="59" spans="2:22" ht="19" customHeight="1" x14ac:dyDescent="0.35">
      <c r="B59" s="92" t="str">
        <f>"Technical note on the calculation of the Nepali risk-free interest rates term structure at " &amp; G3</f>
        <v>Technical note on the calculation of the Nepali risk-free interest rates term structure at End-Ashwin (2082)</v>
      </c>
      <c r="C59" s="88"/>
      <c r="D59" s="88"/>
      <c r="E59" s="88"/>
      <c r="F59" s="88"/>
      <c r="G59" s="88"/>
      <c r="H59" s="88"/>
      <c r="I59" s="88"/>
      <c r="J59" s="88"/>
      <c r="K59" s="89"/>
      <c r="M59" s="2">
        <v>52</v>
      </c>
      <c r="N59" s="85">
        <v>5.4018147703786878E-2</v>
      </c>
      <c r="O59" s="85">
        <f t="shared" si="1"/>
        <v>6.2120869859354909E-2</v>
      </c>
      <c r="P59" s="85">
        <f t="shared" si="2"/>
        <v>4.5915425548218848E-2</v>
      </c>
      <c r="Q59" s="86"/>
      <c r="R59" s="87">
        <f t="shared" ref="R59:T74" si="13" xml:space="preserve"> ( 1 +N59 ) ^-($M58 + 1  - 0.5)</f>
        <v>6.6576880777741598E-2</v>
      </c>
      <c r="S59" s="87">
        <f t="shared" si="13"/>
        <v>4.4878875078641786E-2</v>
      </c>
      <c r="T59" s="87">
        <f t="shared" si="13"/>
        <v>9.9066481516479357E-2</v>
      </c>
      <c r="V59" s="29">
        <v>0.15</v>
      </c>
    </row>
    <row r="60" spans="2:22" ht="19" customHeight="1" x14ac:dyDescent="0.35">
      <c r="B60" s="90"/>
      <c r="C60" s="100"/>
      <c r="D60" s="100"/>
      <c r="E60" s="100"/>
      <c r="F60" s="100"/>
      <c r="G60" s="100"/>
      <c r="H60" s="100"/>
      <c r="I60" s="100"/>
      <c r="J60" s="100"/>
      <c r="K60" s="101"/>
      <c r="M60" s="2">
        <v>53</v>
      </c>
      <c r="N60" s="85">
        <v>5.4013127617557055E-2</v>
      </c>
      <c r="O60" s="85">
        <f t="shared" si="1"/>
        <v>6.2115096760190606E-2</v>
      </c>
      <c r="P60" s="85">
        <f t="shared" si="2"/>
        <v>4.5911158474923497E-2</v>
      </c>
      <c r="Q60" s="86"/>
      <c r="R60" s="87">
        <f t="shared" si="13"/>
        <v>6.3180629690082396E-2</v>
      </c>
      <c r="S60" s="87">
        <f t="shared" si="13"/>
        <v>4.2266078078697318E-2</v>
      </c>
      <c r="T60" s="87">
        <f t="shared" si="13"/>
        <v>9.4737777215278013E-2</v>
      </c>
      <c r="V60" s="29">
        <v>0.15</v>
      </c>
    </row>
    <row r="61" spans="2:22" ht="19" customHeight="1" x14ac:dyDescent="0.35">
      <c r="B61" s="90"/>
      <c r="C61" s="154" t="s">
        <v>116</v>
      </c>
      <c r="D61" s="154"/>
      <c r="E61" s="154"/>
      <c r="F61" s="154"/>
      <c r="G61" s="154"/>
      <c r="H61" s="154"/>
      <c r="I61" s="154"/>
      <c r="J61" s="154"/>
      <c r="K61" s="155"/>
      <c r="M61" s="2">
        <v>54</v>
      </c>
      <c r="N61" s="85">
        <v>5.4008287230992158E-2</v>
      </c>
      <c r="O61" s="85">
        <f t="shared" si="1"/>
        <v>6.2109530315640975E-2</v>
      </c>
      <c r="P61" s="85">
        <f t="shared" si="2"/>
        <v>4.5907044146343334E-2</v>
      </c>
      <c r="Q61" s="86"/>
      <c r="R61" s="87">
        <f t="shared" si="13"/>
        <v>5.9957654072387859E-2</v>
      </c>
      <c r="S61" s="87">
        <f t="shared" si="13"/>
        <v>3.9805413574801343E-2</v>
      </c>
      <c r="T61" s="87">
        <f t="shared" si="13"/>
        <v>9.0598246863066847E-2</v>
      </c>
      <c r="V61" s="29">
        <v>0.15</v>
      </c>
    </row>
    <row r="62" spans="2:22" ht="19" customHeight="1" x14ac:dyDescent="0.35">
      <c r="B62" s="90"/>
      <c r="C62" s="154"/>
      <c r="D62" s="154"/>
      <c r="E62" s="154"/>
      <c r="F62" s="154"/>
      <c r="G62" s="154"/>
      <c r="H62" s="154"/>
      <c r="I62" s="154"/>
      <c r="J62" s="154"/>
      <c r="K62" s="155"/>
      <c r="M62" s="2">
        <v>55</v>
      </c>
      <c r="N62" s="85">
        <v>5.4003617720262964E-2</v>
      </c>
      <c r="O62" s="85">
        <f t="shared" si="1"/>
        <v>6.2104160378302402E-2</v>
      </c>
      <c r="P62" s="85">
        <f t="shared" si="2"/>
        <v>4.590307506222352E-2</v>
      </c>
      <c r="Q62" s="86"/>
      <c r="R62" s="87">
        <f t="shared" si="13"/>
        <v>5.6899109089139019E-2</v>
      </c>
      <c r="S62" s="87">
        <f t="shared" si="13"/>
        <v>3.7488020075151174E-2</v>
      </c>
      <c r="T62" s="87">
        <f t="shared" si="13"/>
        <v>8.6639617663990143E-2</v>
      </c>
      <c r="V62" s="29">
        <v>0.15</v>
      </c>
    </row>
    <row r="63" spans="2:22" ht="19" customHeight="1" x14ac:dyDescent="0.35">
      <c r="B63" s="90"/>
      <c r="C63" s="154"/>
      <c r="D63" s="154"/>
      <c r="E63" s="154"/>
      <c r="F63" s="154"/>
      <c r="G63" s="154"/>
      <c r="H63" s="154"/>
      <c r="I63" s="154"/>
      <c r="J63" s="154"/>
      <c r="K63" s="155"/>
      <c r="M63" s="2">
        <v>56</v>
      </c>
      <c r="N63" s="85">
        <v>5.3999110738496503E-2</v>
      </c>
      <c r="O63" s="85">
        <f t="shared" si="1"/>
        <v>6.2098977349270973E-2</v>
      </c>
      <c r="P63" s="85">
        <f t="shared" si="2"/>
        <v>4.5899244127722026E-2</v>
      </c>
      <c r="Q63" s="86"/>
      <c r="R63" s="87">
        <f t="shared" si="13"/>
        <v>5.3996602225122314E-2</v>
      </c>
      <c r="S63" s="87">
        <f t="shared" si="13"/>
        <v>3.5305552931889403E-2</v>
      </c>
      <c r="T63" s="87">
        <f t="shared" si="13"/>
        <v>8.2853979613783088E-2</v>
      </c>
      <c r="V63" s="29">
        <v>0.15</v>
      </c>
    </row>
    <row r="64" spans="2:22" ht="19" customHeight="1" x14ac:dyDescent="0.35">
      <c r="B64" s="90"/>
      <c r="C64" s="154"/>
      <c r="D64" s="154"/>
      <c r="E64" s="154"/>
      <c r="F64" s="154"/>
      <c r="G64" s="154"/>
      <c r="H64" s="154"/>
      <c r="I64" s="154"/>
      <c r="J64" s="154"/>
      <c r="K64" s="155"/>
      <c r="M64" s="2">
        <v>57</v>
      </c>
      <c r="N64" s="85">
        <v>5.3994758397970966E-2</v>
      </c>
      <c r="O64" s="85">
        <f t="shared" si="1"/>
        <v>6.2093972157666606E-2</v>
      </c>
      <c r="P64" s="85">
        <f t="shared" si="2"/>
        <v>4.5895544638275318E-2</v>
      </c>
      <c r="Q64" s="86"/>
      <c r="R64" s="87">
        <f t="shared" si="13"/>
        <v>5.1242169990107729E-2</v>
      </c>
      <c r="S64" s="87">
        <f t="shared" si="13"/>
        <v>3.3250154060148904E-2</v>
      </c>
      <c r="T64" s="87">
        <f t="shared" si="13"/>
        <v>7.9233769397441894E-2</v>
      </c>
      <c r="V64" s="29">
        <v>0.15</v>
      </c>
    </row>
    <row r="65" spans="2:22" ht="19" customHeight="1" x14ac:dyDescent="0.35">
      <c r="B65" s="91"/>
      <c r="C65" s="102"/>
      <c r="D65" s="102"/>
      <c r="E65" s="102"/>
      <c r="F65" s="102"/>
      <c r="G65" s="102"/>
      <c r="H65" s="102"/>
      <c r="I65" s="102"/>
      <c r="J65" s="102"/>
      <c r="K65" s="103"/>
      <c r="M65" s="2">
        <v>58</v>
      </c>
      <c r="N65" s="85">
        <v>5.3990553250383044E-2</v>
      </c>
      <c r="O65" s="85">
        <f t="shared" si="1"/>
        <v>6.2089136237940497E-2</v>
      </c>
      <c r="P65" s="85">
        <f t="shared" si="2"/>
        <v>4.5891970262825585E-2</v>
      </c>
      <c r="Q65" s="86"/>
      <c r="R65" s="87">
        <f t="shared" si="13"/>
        <v>4.8628255855790684E-2</v>
      </c>
      <c r="S65" s="87">
        <f t="shared" si="13"/>
        <v>3.1314423459016784E-2</v>
      </c>
      <c r="T65" s="87">
        <f t="shared" si="13"/>
        <v>7.5771755038640448E-2</v>
      </c>
      <c r="V65" s="29">
        <v>0.15</v>
      </c>
    </row>
    <row r="66" spans="2:22" ht="19" customHeight="1" x14ac:dyDescent="0.35">
      <c r="M66" s="2">
        <v>59</v>
      </c>
      <c r="N66" s="85">
        <v>5.398648826601038E-2</v>
      </c>
      <c r="O66" s="85">
        <f t="shared" si="1"/>
        <v>6.2084461505911931E-2</v>
      </c>
      <c r="P66" s="85">
        <f t="shared" si="2"/>
        <v>4.5888515026108821E-2</v>
      </c>
      <c r="Q66" s="86"/>
      <c r="R66" s="87">
        <f t="shared" si="13"/>
        <v>4.6147689353358251E-2</v>
      </c>
      <c r="S66" s="87">
        <f t="shared" si="13"/>
        <v>2.9491392421497703E-2</v>
      </c>
      <c r="T66" s="87">
        <f t="shared" si="13"/>
        <v>7.246102125868141E-2</v>
      </c>
      <c r="V66" s="29">
        <v>0.15</v>
      </c>
    </row>
    <row r="67" spans="2:22" ht="19" customHeight="1" x14ac:dyDescent="0.35">
      <c r="B67" s="156" t="s">
        <v>87</v>
      </c>
      <c r="C67" s="157"/>
      <c r="D67" s="157"/>
      <c r="E67" s="157"/>
      <c r="F67" s="157"/>
      <c r="G67" s="157"/>
      <c r="H67" s="157"/>
      <c r="I67" s="157"/>
      <c r="J67" s="157"/>
      <c r="K67" s="158"/>
      <c r="M67" s="2">
        <v>60</v>
      </c>
      <c r="N67" s="85">
        <v>5.3982556812384841E-2</v>
      </c>
      <c r="O67" s="85">
        <f t="shared" si="1"/>
        <v>6.2079940334242564E-2</v>
      </c>
      <c r="P67" s="85">
        <f t="shared" si="2"/>
        <v>4.5885173290527111E-2</v>
      </c>
      <c r="Q67" s="86"/>
      <c r="R67" s="87">
        <f t="shared" si="13"/>
        <v>4.3793666265468351E-2</v>
      </c>
      <c r="S67" s="87">
        <f t="shared" si="13"/>
        <v>2.7774498328776643E-2</v>
      </c>
      <c r="T67" s="87">
        <f t="shared" si="13"/>
        <v>6.9294955506498029E-2</v>
      </c>
      <c r="V67" s="29">
        <v>0.15</v>
      </c>
    </row>
    <row r="68" spans="2:22" ht="19" customHeight="1" x14ac:dyDescent="0.35">
      <c r="B68" s="159"/>
      <c r="C68" s="160"/>
      <c r="D68" s="160"/>
      <c r="E68" s="160"/>
      <c r="F68" s="160"/>
      <c r="G68" s="160"/>
      <c r="H68" s="160"/>
      <c r="I68" s="160"/>
      <c r="J68" s="160"/>
      <c r="K68" s="161"/>
      <c r="M68" s="2">
        <v>61</v>
      </c>
      <c r="N68" s="85">
        <v>5.39787526329365E-2</v>
      </c>
      <c r="O68" s="85">
        <f t="shared" si="1"/>
        <v>6.2075565527876971E-2</v>
      </c>
      <c r="P68" s="85">
        <f t="shared" si="2"/>
        <v>4.5881939737996022E-2</v>
      </c>
      <c r="Q68" s="86"/>
      <c r="R68" s="87">
        <f t="shared" si="13"/>
        <v>4.1559729851207775E-2</v>
      </c>
      <c r="S68" s="87">
        <f t="shared" si="13"/>
        <v>2.6157560931504838E-2</v>
      </c>
      <c r="T68" s="87">
        <f t="shared" si="13"/>
        <v>6.6267234624310722E-2</v>
      </c>
      <c r="V68" s="29">
        <v>0.15</v>
      </c>
    </row>
    <row r="69" spans="2:22" ht="19" customHeight="1" x14ac:dyDescent="0.35">
      <c r="B69" s="162"/>
      <c r="C69" s="163"/>
      <c r="D69" s="163"/>
      <c r="E69" s="163"/>
      <c r="F69" s="163"/>
      <c r="G69" s="163"/>
      <c r="H69" s="163"/>
      <c r="I69" s="163"/>
      <c r="J69" s="163"/>
      <c r="K69" s="164"/>
      <c r="M69" s="2">
        <v>62</v>
      </c>
      <c r="N69" s="85">
        <v>5.3975069825945132E-2</v>
      </c>
      <c r="O69" s="85">
        <f t="shared" si="1"/>
        <v>6.2071330299836899E-2</v>
      </c>
      <c r="P69" s="85">
        <f t="shared" si="2"/>
        <v>4.5878809352053358E-2</v>
      </c>
      <c r="Q69" s="86"/>
      <c r="R69" s="87">
        <f t="shared" si="13"/>
        <v>3.9439753046853009E-2</v>
      </c>
      <c r="S69" s="87">
        <f t="shared" si="13"/>
        <v>2.4634760027528582E-2</v>
      </c>
      <c r="T69" s="87">
        <f t="shared" si="13"/>
        <v>6.3371812116289672E-2</v>
      </c>
      <c r="V69" s="29">
        <v>0.15</v>
      </c>
    </row>
    <row r="70" spans="2:22" ht="19" customHeight="1" x14ac:dyDescent="0.35">
      <c r="M70" s="2">
        <v>63</v>
      </c>
      <c r="N70" s="85">
        <v>5.397150282404195E-2</v>
      </c>
      <c r="O70" s="85">
        <f t="shared" si="1"/>
        <v>6.2067228247648237E-2</v>
      </c>
      <c r="P70" s="85">
        <f t="shared" si="2"/>
        <v>4.5875777400435656E-2</v>
      </c>
      <c r="Q70" s="86"/>
      <c r="R70" s="87">
        <f t="shared" si="13"/>
        <v>3.742792158906879E-2</v>
      </c>
      <c r="S70" s="87">
        <f t="shared" si="13"/>
        <v>2.3200614451569759E-2</v>
      </c>
      <c r="T70" s="87">
        <f t="shared" si="13"/>
        <v>6.0602905989962881E-2</v>
      </c>
      <c r="V70" s="29">
        <v>0.15</v>
      </c>
    </row>
    <row r="71" spans="2:22" ht="19" customHeight="1" x14ac:dyDescent="0.35">
      <c r="M71" s="2">
        <v>64</v>
      </c>
      <c r="N71" s="85">
        <v>5.3968046374428758E-2</v>
      </c>
      <c r="O71" s="85">
        <f t="shared" si="1"/>
        <v>6.2063253330593066E-2</v>
      </c>
      <c r="P71" s="85">
        <f t="shared" si="2"/>
        <v>4.5872839418264443E-2</v>
      </c>
      <c r="Q71" s="86"/>
      <c r="R71" s="87">
        <f t="shared" si="13"/>
        <v>3.5518718010623326E-2</v>
      </c>
      <c r="S71" s="87">
        <f t="shared" si="13"/>
        <v>2.1849962297965604E-2</v>
      </c>
      <c r="T71" s="87">
        <f t="shared" si="13"/>
        <v>5.7954987142147946E-2</v>
      </c>
      <c r="V71" s="29">
        <v>0.15</v>
      </c>
    </row>
    <row r="72" spans="2:22" ht="19" customHeight="1" x14ac:dyDescent="0.35">
      <c r="M72" s="2">
        <v>65</v>
      </c>
      <c r="N72" s="85">
        <v>5.3964695519928219E-2</v>
      </c>
      <c r="O72" s="85">
        <f t="shared" si="1"/>
        <v>6.2059399847917446E-2</v>
      </c>
      <c r="P72" s="85">
        <f t="shared" si="2"/>
        <v>4.5869991191938984E-2</v>
      </c>
      <c r="Q72" s="86"/>
      <c r="R72" s="87">
        <f t="shared" si="13"/>
        <v>3.3706906461811709E-2</v>
      </c>
      <c r="S72" s="87">
        <f t="shared" si="13"/>
        <v>2.0577942302657724E-2</v>
      </c>
      <c r="T72" s="87">
        <f t="shared" si="13"/>
        <v>5.5422768263086682E-2</v>
      </c>
      <c r="V72" s="29">
        <v>0.15</v>
      </c>
    </row>
    <row r="73" spans="2:22" ht="19" customHeight="1" x14ac:dyDescent="0.35">
      <c r="M73" s="2">
        <v>66</v>
      </c>
      <c r="N73" s="85">
        <v>5.3961445580930523E-2</v>
      </c>
      <c r="O73" s="85">
        <f t="shared" ref="O73:O78" si="14">N73*(1+V73)</f>
        <v>6.2055662418070097E-2</v>
      </c>
      <c r="P73" s="85">
        <f t="shared" ref="P73:P78" si="15">N73*(1-V73)</f>
        <v>4.5867228743790942E-2</v>
      </c>
      <c r="Q73" s="86"/>
      <c r="R73" s="87">
        <f t="shared" si="13"/>
        <v>3.1987518313636408E-2</v>
      </c>
      <c r="S73" s="87">
        <f t="shared" si="13"/>
        <v>1.9379976315355478E-2</v>
      </c>
      <c r="T73" s="87">
        <f t="shared" si="13"/>
        <v>5.3001193234076142E-2</v>
      </c>
      <c r="V73" s="29">
        <v>0.15</v>
      </c>
    </row>
    <row r="74" spans="2:22" ht="19" customHeight="1" x14ac:dyDescent="0.35">
      <c r="M74" s="2">
        <v>67</v>
      </c>
      <c r="N74" s="85">
        <v>5.3958292138276187E-2</v>
      </c>
      <c r="O74" s="85">
        <f t="shared" si="14"/>
        <v>6.2052035959017614E-2</v>
      </c>
      <c r="P74" s="85">
        <f t="shared" si="15"/>
        <v>4.586454831753476E-2</v>
      </c>
      <c r="Q74" s="86"/>
      <c r="R74" s="87">
        <f t="shared" si="13"/>
        <v>3.0355838501386331E-2</v>
      </c>
      <c r="S74" s="87">
        <f t="shared" si="13"/>
        <v>1.8251752797130198E-2</v>
      </c>
      <c r="T74" s="87">
        <f t="shared" si="13"/>
        <v>5.0685426995363755E-2</v>
      </c>
      <c r="V74" s="29">
        <v>0.15</v>
      </c>
    </row>
    <row r="75" spans="2:22" ht="19" customHeight="1" x14ac:dyDescent="0.35">
      <c r="M75" s="2">
        <v>68</v>
      </c>
      <c r="N75" s="85">
        <v>5.3955231017081662E-2</v>
      </c>
      <c r="O75" s="85">
        <f t="shared" si="14"/>
        <v>6.2048515669643908E-2</v>
      </c>
      <c r="P75" s="85">
        <f t="shared" si="15"/>
        <v>4.5861946364519408E-2</v>
      </c>
      <c r="Q75" s="86"/>
      <c r="R75" s="87">
        <f t="shared" ref="R75:T78" si="16" xml:space="preserve"> ( 1 +N75 ) ^-($M74 + 1  - 0.5)</f>
        <v>2.8807392569676283E-2</v>
      </c>
      <c r="S75" s="87">
        <f t="shared" si="16"/>
        <v>1.718921128273675E-2</v>
      </c>
      <c r="T75" s="87">
        <f t="shared" si="16"/>
        <v>4.8470845862436843E-2</v>
      </c>
      <c r="V75" s="29">
        <v>0.15</v>
      </c>
    </row>
    <row r="76" spans="2:22" ht="19" customHeight="1" x14ac:dyDescent="0.35">
      <c r="M76" s="2">
        <v>69</v>
      </c>
      <c r="N76" s="85">
        <v>5.3952258271505293E-2</v>
      </c>
      <c r="O76" s="85">
        <f t="shared" si="14"/>
        <v>6.2045097012231085E-2</v>
      </c>
      <c r="P76" s="85">
        <f t="shared" si="15"/>
        <v>4.5859419530779495E-2</v>
      </c>
      <c r="Q76" s="86"/>
      <c r="R76" s="87">
        <f t="shared" si="16"/>
        <v>2.733793438221133E-2</v>
      </c>
      <c r="S76" s="87">
        <f t="shared" si="16"/>
        <v>1.618852775069176E-2</v>
      </c>
      <c r="T76" s="87">
        <f t="shared" si="16"/>
        <v>4.635302827001362E-2</v>
      </c>
      <c r="V76" s="29">
        <v>0.15</v>
      </c>
    </row>
    <row r="77" spans="2:22" ht="19" customHeight="1" x14ac:dyDescent="0.35">
      <c r="M77" s="2">
        <v>70</v>
      </c>
      <c r="N77" s="85">
        <v>5.3949370170430333E-2</v>
      </c>
      <c r="O77" s="85">
        <f t="shared" si="14"/>
        <v>6.204177569599488E-2</v>
      </c>
      <c r="P77" s="85">
        <f t="shared" si="15"/>
        <v>4.5856964644865779E-2</v>
      </c>
      <c r="Q77" s="86"/>
      <c r="R77" s="87">
        <f t="shared" si="16"/>
        <v>2.5943434461616309E-2</v>
      </c>
      <c r="S77" s="87">
        <f t="shared" si="16"/>
        <v>1.5246100847620049E-2</v>
      </c>
      <c r="T77" s="87">
        <f t="shared" si="16"/>
        <v>4.4327745924198851E-2</v>
      </c>
      <c r="V77" s="29">
        <v>0.15</v>
      </c>
    </row>
    <row r="78" spans="2:22" ht="19" customHeight="1" x14ac:dyDescent="0.35">
      <c r="M78" s="1" t="s">
        <v>100</v>
      </c>
      <c r="N78" s="85">
        <v>5.3946563184035456E-2</v>
      </c>
      <c r="O78" s="85">
        <f t="shared" si="14"/>
        <v>6.2038547661640769E-2</v>
      </c>
      <c r="P78" s="85">
        <f t="shared" si="15"/>
        <v>4.5854578706430137E-2</v>
      </c>
      <c r="Q78" s="86"/>
      <c r="R78" s="87">
        <f t="shared" si="16"/>
        <v>2.4620068926583145E-2</v>
      </c>
      <c r="S78" s="87">
        <f t="shared" si="16"/>
        <v>1.4358538916632396E-2</v>
      </c>
      <c r="T78" s="87">
        <f t="shared" si="16"/>
        <v>4.2390955344248041E-2</v>
      </c>
      <c r="V78" s="29">
        <v>0.15</v>
      </c>
    </row>
  </sheetData>
  <mergeCells count="24">
    <mergeCell ref="D39:I39"/>
    <mergeCell ref="K39:K40"/>
    <mergeCell ref="B55:K57"/>
    <mergeCell ref="C61:K64"/>
    <mergeCell ref="B67:K69"/>
    <mergeCell ref="V5:V7"/>
    <mergeCell ref="Y5:AA6"/>
    <mergeCell ref="D7:I7"/>
    <mergeCell ref="K7:K8"/>
    <mergeCell ref="D23:I23"/>
    <mergeCell ref="K23:K24"/>
    <mergeCell ref="N5:N7"/>
    <mergeCell ref="O5:O7"/>
    <mergeCell ref="P5:P7"/>
    <mergeCell ref="R5:R7"/>
    <mergeCell ref="S5:S7"/>
    <mergeCell ref="T5:T7"/>
    <mergeCell ref="N4:P4"/>
    <mergeCell ref="R4:T4"/>
    <mergeCell ref="B2:K2"/>
    <mergeCell ref="N2:P2"/>
    <mergeCell ref="R2:T2"/>
    <mergeCell ref="N3:P3"/>
    <mergeCell ref="R3:T3"/>
  </mergeCells>
  <hyperlinks>
    <hyperlink ref="F5:I5" location="Calculations_OIS!AW11" display="Calculations_OIS!AW11" xr:uid="{006B10BA-3E98-4484-A483-1FCA3163D246}"/>
  </hyperlinks>
  <printOptions horizontalCentered="1" verticalCentered="1"/>
  <pageMargins left="0.7086614173228347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5AE67-37CD-407E-BCE0-AC2A8913CD7F}">
  <sheetPr>
    <tabColor theme="0"/>
  </sheetPr>
  <dimension ref="B1:AG78"/>
  <sheetViews>
    <sheetView zoomScale="80" zoomScaleNormal="80" workbookViewId="0">
      <selection activeCell="F18" sqref="F18"/>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2" width="8.7265625" style="1"/>
    <col min="13" max="13" width="5.1796875" style="1" customWidth="1"/>
    <col min="14" max="16" width="18.54296875" style="1" customWidth="1"/>
    <col min="17" max="17" width="5.26953125" style="1" customWidth="1"/>
    <col min="18" max="20" width="18.54296875" style="1" customWidth="1"/>
    <col min="21" max="21" width="5.6328125" style="1" customWidth="1"/>
    <col min="22" max="22" width="12.54296875" style="1" customWidth="1"/>
    <col min="23" max="24" width="8.7265625" style="1"/>
    <col min="25" max="25" width="6.6328125" style="1" bestFit="1" customWidth="1"/>
    <col min="26" max="26" width="18" style="1" bestFit="1" customWidth="1"/>
    <col min="27" max="27" width="13.08984375" style="1" bestFit="1" customWidth="1"/>
    <col min="28" max="28" width="8.7265625" style="1"/>
    <col min="29" max="31" width="12.26953125" style="1" customWidth="1"/>
    <col min="32" max="16384" width="8.7265625" style="1"/>
  </cols>
  <sheetData>
    <row r="1" spans="2:33" ht="35.15" customHeight="1" x14ac:dyDescent="0.35"/>
    <row r="2" spans="2:33" ht="21" customHeight="1" x14ac:dyDescent="0.35">
      <c r="B2" s="182" t="s">
        <v>64</v>
      </c>
      <c r="C2" s="182"/>
      <c r="D2" s="182"/>
      <c r="E2" s="182"/>
      <c r="F2" s="182"/>
      <c r="G2" s="182"/>
      <c r="H2" s="182"/>
      <c r="I2" s="182"/>
      <c r="J2" s="182"/>
      <c r="K2" s="182"/>
      <c r="N2" s="180" t="s">
        <v>66</v>
      </c>
      <c r="O2" s="180"/>
      <c r="P2" s="180"/>
      <c r="R2" s="180" t="s">
        <v>101</v>
      </c>
      <c r="S2" s="180"/>
      <c r="T2" s="180"/>
    </row>
    <row r="3" spans="2:33" ht="19" customHeight="1" x14ac:dyDescent="0.35">
      <c r="B3" s="36" t="s">
        <v>47</v>
      </c>
      <c r="D3" s="2"/>
      <c r="F3" s="42" t="s">
        <v>22</v>
      </c>
      <c r="G3" s="36" t="s">
        <v>113</v>
      </c>
      <c r="H3" s="35"/>
      <c r="I3" s="35"/>
      <c r="N3" s="181" t="str">
        <f>G3</f>
        <v>End-Bhadra (2082)</v>
      </c>
      <c r="O3" s="181"/>
      <c r="P3" s="181"/>
      <c r="R3" s="181" t="str">
        <f>N3</f>
        <v>End-Bhadra (2082)</v>
      </c>
      <c r="S3" s="181"/>
      <c r="T3" s="181"/>
    </row>
    <row r="4" spans="2:33" ht="19" customHeight="1" thickBot="1" x14ac:dyDescent="0.4">
      <c r="B4" s="37"/>
      <c r="D4" s="2"/>
      <c r="H4" s="35"/>
      <c r="I4" s="35"/>
      <c r="N4" s="178" t="s">
        <v>46</v>
      </c>
      <c r="O4" s="178"/>
      <c r="P4" s="178"/>
      <c r="R4" s="178" t="str">
        <f>N4</f>
        <v>Nepali risk-free curves - General bucket</v>
      </c>
      <c r="S4" s="178"/>
      <c r="T4" s="178"/>
    </row>
    <row r="5" spans="2:33" ht="19" customHeight="1" x14ac:dyDescent="0.35">
      <c r="B5" s="36" t="s">
        <v>83</v>
      </c>
      <c r="C5" s="36"/>
      <c r="D5" s="2"/>
      <c r="E5" s="2"/>
      <c r="G5" s="35"/>
      <c r="H5" s="35"/>
      <c r="I5" s="35"/>
      <c r="N5" s="174" t="s">
        <v>23</v>
      </c>
      <c r="O5" s="174" t="s">
        <v>41</v>
      </c>
      <c r="P5" s="174" t="s">
        <v>42</v>
      </c>
      <c r="R5" s="175" t="str">
        <f>N5</f>
        <v>General 
non-stressed 
zero coupon rates</v>
      </c>
      <c r="S5" s="175" t="str">
        <f>O5</f>
        <v>General 
Stress up 
zero coupon rates</v>
      </c>
      <c r="T5" s="175" t="str">
        <f>P5</f>
        <v>General 
Stress down 
zero coupon rates</v>
      </c>
      <c r="V5" s="165" t="s">
        <v>44</v>
      </c>
      <c r="Y5" s="168" t="s">
        <v>92</v>
      </c>
      <c r="Z5" s="169"/>
      <c r="AA5" s="170"/>
      <c r="AD5" s="121" t="s">
        <v>96</v>
      </c>
      <c r="AE5" s="121"/>
      <c r="AG5" s="84"/>
    </row>
    <row r="6" spans="2:33" ht="19" customHeight="1" thickBot="1" x14ac:dyDescent="0.4">
      <c r="B6" s="2"/>
      <c r="C6" s="2"/>
      <c r="D6" s="2"/>
      <c r="E6" s="2"/>
      <c r="F6" s="2"/>
      <c r="G6" s="2"/>
      <c r="H6" s="2"/>
      <c r="N6" s="174"/>
      <c r="O6" s="174"/>
      <c r="P6" s="174"/>
      <c r="R6" s="176"/>
      <c r="S6" s="176"/>
      <c r="T6" s="176"/>
      <c r="V6" s="166"/>
      <c r="Y6" s="171"/>
      <c r="Z6" s="172"/>
      <c r="AA6" s="173"/>
      <c r="AD6" s="84"/>
      <c r="AE6" s="84"/>
      <c r="AG6" s="84"/>
    </row>
    <row r="7" spans="2:33" ht="19" customHeight="1" thickBot="1" x14ac:dyDescent="0.4">
      <c r="B7" s="5"/>
      <c r="C7" s="2" t="s">
        <v>5</v>
      </c>
      <c r="D7" s="140" t="s">
        <v>82</v>
      </c>
      <c r="E7" s="141"/>
      <c r="F7" s="141"/>
      <c r="G7" s="141"/>
      <c r="H7" s="141"/>
      <c r="I7" s="142"/>
      <c r="K7" s="143" t="s">
        <v>20</v>
      </c>
      <c r="N7" s="174"/>
      <c r="O7" s="174"/>
      <c r="P7" s="174"/>
      <c r="R7" s="177"/>
      <c r="S7" s="177"/>
      <c r="T7" s="177"/>
      <c r="V7" s="167"/>
      <c r="AE7" s="84"/>
      <c r="AG7" s="84"/>
    </row>
    <row r="8" spans="2:33" ht="19" customHeight="1" thickBot="1" x14ac:dyDescent="0.4">
      <c r="B8" s="3"/>
      <c r="C8" s="4" t="s">
        <v>1</v>
      </c>
      <c r="D8" s="6" t="s">
        <v>0</v>
      </c>
      <c r="E8" s="6" t="s">
        <v>13</v>
      </c>
      <c r="F8" s="6" t="s">
        <v>2</v>
      </c>
      <c r="G8" s="6" t="s">
        <v>3</v>
      </c>
      <c r="H8" s="6" t="s">
        <v>68</v>
      </c>
      <c r="I8" s="7" t="s">
        <v>6</v>
      </c>
      <c r="J8" s="8" t="s">
        <v>7</v>
      </c>
      <c r="K8" s="144"/>
      <c r="M8" s="2">
        <v>1</v>
      </c>
      <c r="N8" s="85">
        <v>4.9263734236967692E-2</v>
      </c>
      <c r="O8" s="85">
        <f>N8*(1+V8)</f>
        <v>7.6358788067299926E-2</v>
      </c>
      <c r="P8" s="85">
        <f>N8*(1-V8)</f>
        <v>2.2168680406635458E-2</v>
      </c>
      <c r="Q8" s="86"/>
      <c r="R8" s="87">
        <f xml:space="preserve"> ( 1 +N8 ) ^-($M8 - 0.5)</f>
        <v>0.97624240623728198</v>
      </c>
      <c r="S8" s="87">
        <f t="shared" ref="S8:T57" si="0" xml:space="preserve"> ( 1 +O8 ) ^-($M8 - 0.5)</f>
        <v>0.96387667200651905</v>
      </c>
      <c r="T8" s="87">
        <f t="shared" si="0"/>
        <v>0.98909661381638314</v>
      </c>
      <c r="V8" s="29">
        <v>0.55000000000000004</v>
      </c>
      <c r="Y8" s="122" t="s">
        <v>93</v>
      </c>
      <c r="Z8" s="123" t="s">
        <v>95</v>
      </c>
      <c r="AA8" s="124" t="s">
        <v>94</v>
      </c>
      <c r="AD8" s="120" t="s">
        <v>97</v>
      </c>
      <c r="AE8" s="84"/>
      <c r="AG8" s="84"/>
    </row>
    <row r="9" spans="2:33" ht="19" customHeight="1" thickBot="1" x14ac:dyDescent="0.4">
      <c r="B9" s="25">
        <v>20820531</v>
      </c>
      <c r="C9" s="2"/>
      <c r="D9" s="2"/>
      <c r="E9" s="2"/>
      <c r="F9" s="2"/>
      <c r="G9" s="2"/>
      <c r="H9" s="2"/>
      <c r="I9" s="2"/>
      <c r="J9" s="2"/>
      <c r="M9" s="2">
        <v>2</v>
      </c>
      <c r="N9" s="85">
        <v>4.8825706961460824E-2</v>
      </c>
      <c r="O9" s="85">
        <f t="shared" ref="O9:O72" si="1">N9*(1+V9)</f>
        <v>7.567984579026428E-2</v>
      </c>
      <c r="P9" s="85">
        <f t="shared" ref="P9:P72" si="2">N9*(1-V9)</f>
        <v>2.1971568132657368E-2</v>
      </c>
      <c r="Q9" s="86"/>
      <c r="R9" s="87">
        <f t="shared" ref="R9:R57" si="3" xml:space="preserve"> ( 1 +N9 ) ^-($M9 - 0.5)</f>
        <v>0.93098999711545505</v>
      </c>
      <c r="S9" s="87">
        <f t="shared" si="0"/>
        <v>0.89634552069368034</v>
      </c>
      <c r="T9" s="87">
        <f t="shared" si="0"/>
        <v>0.96792516135395312</v>
      </c>
      <c r="V9" s="29">
        <v>0.55000000000000004</v>
      </c>
      <c r="Y9" s="125">
        <v>1</v>
      </c>
      <c r="Z9" s="126">
        <v>0.2</v>
      </c>
      <c r="AA9" s="127">
        <v>7.4999999999999997E-3</v>
      </c>
      <c r="AD9" s="119">
        <v>5.383333333333333E-2</v>
      </c>
    </row>
    <row r="10" spans="2:33" ht="19" customHeight="1" x14ac:dyDescent="0.35">
      <c r="B10" s="9">
        <v>1</v>
      </c>
      <c r="C10" s="104">
        <v>5.4639828564184784E-2</v>
      </c>
      <c r="D10" s="105">
        <v>3.9049703956373694E-2</v>
      </c>
      <c r="E10" s="105">
        <v>2.3337430667028723E-2</v>
      </c>
      <c r="F10" s="43">
        <v>2.6422828564182925E-2</v>
      </c>
      <c r="G10" s="43">
        <v>4.3293043942576076E-2</v>
      </c>
      <c r="H10" s="43">
        <v>1.871192335675375E-2</v>
      </c>
      <c r="I10" s="43">
        <f>IF(  ABS( MAX( D10:H10 ) )  &gt;  ABS(  MIN(D10:H10 ) ),
                                                 (  SUM(D10:H10) - ABS( MAX(D10:H10) ) ) / 4,
                                                  (  SUM(D10:H10) +  ABS( MIN(D10:H10)  )  )   / 4 )</f>
        <v>2.6880471636084778E-2</v>
      </c>
      <c r="J10" s="106">
        <f t="shared" ref="J10:J19" si="4" xml:space="preserve"> IF( I10 &gt; 0, MAX( -$AA9, -I10*$Z9 ), MIN( $AA9, -I10*$Z9 )  )</f>
        <v>-5.3760943272169563E-3</v>
      </c>
      <c r="K10" s="107">
        <f>C10+J10</f>
        <v>4.9263734236967824E-2</v>
      </c>
      <c r="M10" s="2">
        <v>3</v>
      </c>
      <c r="N10" s="85">
        <v>4.9536857130576761E-2</v>
      </c>
      <c r="O10" s="85">
        <f t="shared" si="1"/>
        <v>7.6782128552393983E-2</v>
      </c>
      <c r="P10" s="85">
        <f t="shared" si="2"/>
        <v>2.229158570875954E-2</v>
      </c>
      <c r="Q10" s="86"/>
      <c r="R10" s="87">
        <f t="shared" si="3"/>
        <v>0.8861469839452184</v>
      </c>
      <c r="S10" s="87">
        <f t="shared" si="0"/>
        <v>0.83115190134524208</v>
      </c>
      <c r="T10" s="87">
        <f t="shared" si="0"/>
        <v>0.94637451030340169</v>
      </c>
      <c r="V10" s="29">
        <v>0.55000000000000004</v>
      </c>
      <c r="Y10" s="128">
        <v>2</v>
      </c>
      <c r="Z10" s="129">
        <v>0.2</v>
      </c>
      <c r="AA10" s="130">
        <v>7.4999999999999997E-3</v>
      </c>
      <c r="AD10" s="84"/>
    </row>
    <row r="11" spans="2:33" ht="19" customHeight="1" x14ac:dyDescent="0.35">
      <c r="B11" s="10">
        <v>2</v>
      </c>
      <c r="C11" s="108">
        <v>5.4341941910633684E-2</v>
      </c>
      <c r="D11" s="109">
        <v>3.875140257029952E-2</v>
      </c>
      <c r="E11" s="44">
        <v>2.5268314916578438E-2</v>
      </c>
      <c r="F11" s="44">
        <v>2.4589941910631907E-2</v>
      </c>
      <c r="G11" s="44">
        <v>4.3704113174751757E-2</v>
      </c>
      <c r="H11" s="44">
        <v>2.1715039585941343E-2</v>
      </c>
      <c r="I11" s="44">
        <f t="shared" ref="I11:I19" si="5">IF(  ABS( MAX( D11:H11 ) )  &gt;  ABS(  MIN(D11:H11 ) ),
                                                 (  SUM(D11:H11) - ABS( MAX(D11:H11) ) ) / 4,
                                                  (  SUM(D11:H11) +  ABS( MIN(D11:H11)  )  )   / 4 )</f>
        <v>2.7581174745862802E-2</v>
      </c>
      <c r="J11" s="110">
        <f t="shared" si="4"/>
        <v>-5.5162349491725609E-3</v>
      </c>
      <c r="K11" s="111">
        <f t="shared" ref="K11:K19" si="6">C11+J11</f>
        <v>4.8825706961461122E-2</v>
      </c>
      <c r="M11" s="2">
        <v>4</v>
      </c>
      <c r="N11" s="85">
        <v>5.0403652532817755E-2</v>
      </c>
      <c r="O11" s="85">
        <f t="shared" si="1"/>
        <v>7.8125661425867521E-2</v>
      </c>
      <c r="P11" s="85">
        <f t="shared" si="2"/>
        <v>2.2681643639767986E-2</v>
      </c>
      <c r="Q11" s="86"/>
      <c r="R11" s="87">
        <f t="shared" si="3"/>
        <v>0.84188586643957863</v>
      </c>
      <c r="S11" s="87">
        <f t="shared" si="0"/>
        <v>0.76852351218295922</v>
      </c>
      <c r="T11" s="87">
        <f t="shared" si="0"/>
        <v>0.92450313316676469</v>
      </c>
      <c r="V11" s="29">
        <v>0.55000000000000004</v>
      </c>
      <c r="Y11" s="128">
        <v>3</v>
      </c>
      <c r="Z11" s="129">
        <v>0.2</v>
      </c>
      <c r="AA11" s="130">
        <v>7.4999999999999997E-3</v>
      </c>
      <c r="AD11" s="120" t="s">
        <v>98</v>
      </c>
    </row>
    <row r="12" spans="2:33" ht="19" customHeight="1" x14ac:dyDescent="0.35">
      <c r="B12" s="10">
        <v>3</v>
      </c>
      <c r="C12" s="108">
        <v>5.5242334512796365E-2</v>
      </c>
      <c r="D12" s="109">
        <v>3.9343115667017869E-2</v>
      </c>
      <c r="E12" s="44">
        <v>2.6837017449856448E-2</v>
      </c>
      <c r="F12" s="44">
        <v>2.4525334512794705E-2</v>
      </c>
      <c r="G12" s="44">
        <v>4.4398793451187357E-2</v>
      </c>
      <c r="H12" s="44">
        <v>2.3404080014719941E-2</v>
      </c>
      <c r="I12" s="44">
        <f t="shared" si="5"/>
        <v>2.8527386911097241E-2</v>
      </c>
      <c r="J12" s="110">
        <f t="shared" si="4"/>
        <v>-5.7054773822194484E-3</v>
      </c>
      <c r="K12" s="111">
        <f t="shared" si="6"/>
        <v>4.9536857130576914E-2</v>
      </c>
      <c r="M12" s="2">
        <v>5</v>
      </c>
      <c r="N12" s="85">
        <v>5.1106809012279486E-2</v>
      </c>
      <c r="O12" s="85">
        <f t="shared" si="1"/>
        <v>6.6438851715963337E-2</v>
      </c>
      <c r="P12" s="85">
        <f t="shared" si="2"/>
        <v>3.5774766308595635E-2</v>
      </c>
      <c r="Q12" s="86"/>
      <c r="R12" s="87">
        <f t="shared" si="3"/>
        <v>0.79907800662681716</v>
      </c>
      <c r="S12" s="87">
        <f t="shared" si="0"/>
        <v>0.74866613077445687</v>
      </c>
      <c r="T12" s="87">
        <f t="shared" si="0"/>
        <v>0.85370147325930712</v>
      </c>
      <c r="V12" s="30">
        <v>0.3</v>
      </c>
      <c r="Y12" s="128">
        <v>4</v>
      </c>
      <c r="Z12" s="129">
        <v>0.2</v>
      </c>
      <c r="AA12" s="130">
        <v>7.4999999999999997E-3</v>
      </c>
      <c r="AD12" s="119" t="s">
        <v>99</v>
      </c>
    </row>
    <row r="13" spans="2:33" ht="19" customHeight="1" x14ac:dyDescent="0.35">
      <c r="B13" s="10">
        <v>4</v>
      </c>
      <c r="C13" s="108">
        <v>5.6254707505697166E-2</v>
      </c>
      <c r="D13" s="109">
        <v>4.004549298604454E-2</v>
      </c>
      <c r="E13" s="44">
        <v>2.783785395130689E-2</v>
      </c>
      <c r="F13" s="44">
        <v>2.4725707505696137E-2</v>
      </c>
      <c r="G13" s="44">
        <v>4.4897887541866854E-2</v>
      </c>
      <c r="H13" s="44">
        <v>2.4412045014534867E-2</v>
      </c>
      <c r="I13" s="44">
        <f t="shared" si="5"/>
        <v>2.9255274864395608E-2</v>
      </c>
      <c r="J13" s="110">
        <f t="shared" si="4"/>
        <v>-5.8510549728791224E-3</v>
      </c>
      <c r="K13" s="111">
        <f t="shared" si="6"/>
        <v>5.0403652532818047E-2</v>
      </c>
      <c r="M13" s="2">
        <v>6</v>
      </c>
      <c r="N13" s="85">
        <v>5.1726168540674466E-2</v>
      </c>
      <c r="O13" s="85">
        <f t="shared" si="1"/>
        <v>6.7244019102876806E-2</v>
      </c>
      <c r="P13" s="85">
        <f t="shared" si="2"/>
        <v>3.6208317978472127E-2</v>
      </c>
      <c r="Q13" s="86"/>
      <c r="R13" s="87">
        <f t="shared" si="3"/>
        <v>0.75776625316679713</v>
      </c>
      <c r="S13" s="87">
        <f t="shared" si="0"/>
        <v>0.69911639484775678</v>
      </c>
      <c r="T13" s="87">
        <f t="shared" si="0"/>
        <v>0.8223204523861618</v>
      </c>
      <c r="V13" s="30">
        <v>0.3</v>
      </c>
      <c r="Y13" s="128">
        <v>5</v>
      </c>
      <c r="Z13" s="129">
        <v>0.2</v>
      </c>
      <c r="AA13" s="130">
        <v>7.4999999999999997E-3</v>
      </c>
      <c r="AD13" s="84"/>
    </row>
    <row r="14" spans="2:33" ht="19" customHeight="1" thickBot="1" x14ac:dyDescent="0.4">
      <c r="B14" s="10">
        <v>5</v>
      </c>
      <c r="C14" s="112">
        <v>5.7028861688199317E-2</v>
      </c>
      <c r="D14" s="113">
        <v>4.0507824106109647E-2</v>
      </c>
      <c r="E14" s="45">
        <v>2.8334892958698399E-2</v>
      </c>
      <c r="F14" s="45">
        <v>2.4742861688198614E-2</v>
      </c>
      <c r="G14" s="45">
        <v>4.5105357196878249E-2</v>
      </c>
      <c r="H14" s="45">
        <v>2.4855474765385299E-2</v>
      </c>
      <c r="I14" s="45">
        <f t="shared" si="5"/>
        <v>2.961026337959799E-2</v>
      </c>
      <c r="J14" s="114">
        <f t="shared" si="4"/>
        <v>-5.9220526759195986E-3</v>
      </c>
      <c r="K14" s="115">
        <f t="shared" si="6"/>
        <v>5.1106809012279722E-2</v>
      </c>
      <c r="M14" s="2">
        <v>7</v>
      </c>
      <c r="N14" s="85">
        <v>5.2307649975187109E-2</v>
      </c>
      <c r="O14" s="85">
        <f t="shared" si="1"/>
        <v>6.7999944967743239E-2</v>
      </c>
      <c r="P14" s="85">
        <f t="shared" si="2"/>
        <v>3.6615354982630972E-2</v>
      </c>
      <c r="Q14" s="86"/>
      <c r="R14" s="87">
        <f t="shared" si="3"/>
        <v>0.71791374872051361</v>
      </c>
      <c r="S14" s="87">
        <f t="shared" si="0"/>
        <v>0.65205916418138143</v>
      </c>
      <c r="T14" s="87">
        <f t="shared" si="0"/>
        <v>0.79156276284435456</v>
      </c>
      <c r="V14" s="30">
        <v>0.3</v>
      </c>
      <c r="Y14" s="128">
        <v>6</v>
      </c>
      <c r="Z14" s="129">
        <v>0.2</v>
      </c>
      <c r="AA14" s="130">
        <v>7.4999999999999997E-3</v>
      </c>
      <c r="AC14" s="28"/>
      <c r="AD14" s="84"/>
    </row>
    <row r="15" spans="2:33" ht="19" customHeight="1" x14ac:dyDescent="0.35">
      <c r="B15" s="10">
        <v>6</v>
      </c>
      <c r="C15" s="108">
        <v>5.7682662896076708E-2</v>
      </c>
      <c r="D15" s="109">
        <v>4.0900612643986367E-2</v>
      </c>
      <c r="E15" s="44">
        <v>2.8569704648909511E-2</v>
      </c>
      <c r="F15" s="44">
        <v>2.4684662896076182E-2</v>
      </c>
      <c r="G15" s="44">
        <v>4.5501929985842793E-2</v>
      </c>
      <c r="H15" s="44">
        <v>2.4974906919067896E-2</v>
      </c>
      <c r="I15" s="49">
        <f t="shared" si="5"/>
        <v>2.9782471777009989E-2</v>
      </c>
      <c r="J15" s="110">
        <f t="shared" si="4"/>
        <v>-5.9564943554019983E-3</v>
      </c>
      <c r="K15" s="116">
        <f t="shared" si="6"/>
        <v>5.1726168540674709E-2</v>
      </c>
      <c r="M15" s="2">
        <v>8</v>
      </c>
      <c r="N15" s="85">
        <v>5.2859759755040869E-2</v>
      </c>
      <c r="O15" s="85">
        <f t="shared" si="1"/>
        <v>6.0788723718296994E-2</v>
      </c>
      <c r="P15" s="85">
        <f t="shared" si="2"/>
        <v>4.4930795791784738E-2</v>
      </c>
      <c r="Q15" s="86"/>
      <c r="R15" s="87">
        <f t="shared" si="3"/>
        <v>0.67954941871760999</v>
      </c>
      <c r="S15" s="87">
        <f t="shared" si="0"/>
        <v>0.64236710241079031</v>
      </c>
      <c r="T15" s="87">
        <f t="shared" si="0"/>
        <v>0.71918982523742558</v>
      </c>
      <c r="V15" s="29">
        <v>0.15</v>
      </c>
      <c r="Y15" s="128">
        <v>7</v>
      </c>
      <c r="Z15" s="129">
        <v>0.2</v>
      </c>
      <c r="AA15" s="130">
        <v>7.4999999999999997E-3</v>
      </c>
      <c r="AC15" s="28"/>
      <c r="AD15" s="84"/>
    </row>
    <row r="16" spans="2:33" ht="19" customHeight="1" x14ac:dyDescent="0.35">
      <c r="B16" s="10">
        <v>7</v>
      </c>
      <c r="C16" s="108">
        <v>5.8276761934344945E-2</v>
      </c>
      <c r="D16" s="109">
        <v>4.117809491777269E-2</v>
      </c>
      <c r="E16" s="44">
        <v>2.8640140241200651E-2</v>
      </c>
      <c r="F16" s="44">
        <v>2.4621761934344732E-2</v>
      </c>
      <c r="G16" s="44">
        <v>4.5363320580879885E-2</v>
      </c>
      <c r="H16" s="44">
        <v>2.4942242089832867E-2</v>
      </c>
      <c r="I16" s="44">
        <f t="shared" si="5"/>
        <v>2.9845559795787735E-2</v>
      </c>
      <c r="J16" s="110">
        <f t="shared" si="4"/>
        <v>-5.9691119591575477E-3</v>
      </c>
      <c r="K16" s="111">
        <f t="shared" si="6"/>
        <v>5.2307649975187401E-2</v>
      </c>
      <c r="M16" s="2">
        <v>9</v>
      </c>
      <c r="N16" s="85">
        <v>5.3345899798286966E-2</v>
      </c>
      <c r="O16" s="85">
        <f t="shared" si="1"/>
        <v>6.134778476803001E-2</v>
      </c>
      <c r="P16" s="85">
        <f t="shared" si="2"/>
        <v>4.5344014828543923E-2</v>
      </c>
      <c r="Q16" s="86"/>
      <c r="R16" s="87">
        <f t="shared" si="3"/>
        <v>0.64290443662207819</v>
      </c>
      <c r="S16" s="87">
        <f t="shared" si="0"/>
        <v>0.60285018536102675</v>
      </c>
      <c r="T16" s="87">
        <f t="shared" si="0"/>
        <v>0.68595635735431915</v>
      </c>
      <c r="V16" s="29">
        <v>0.15</v>
      </c>
      <c r="Y16" s="128">
        <v>8</v>
      </c>
      <c r="Z16" s="129">
        <v>0.2</v>
      </c>
      <c r="AA16" s="130">
        <v>7.4999999999999997E-3</v>
      </c>
      <c r="AC16" s="28"/>
      <c r="AD16" s="84"/>
    </row>
    <row r="17" spans="2:27" ht="19" customHeight="1" x14ac:dyDescent="0.35">
      <c r="B17" s="10">
        <v>8</v>
      </c>
      <c r="C17" s="108">
        <v>5.8826545150532761E-2</v>
      </c>
      <c r="D17" s="109">
        <v>4.1355320666328632E-2</v>
      </c>
      <c r="E17" s="44">
        <v>2.8593310675738337E-2</v>
      </c>
      <c r="F17" s="44">
        <v>2.4571545150532614E-2</v>
      </c>
      <c r="G17" s="44">
        <v>4.5139177728822366E-2</v>
      </c>
      <c r="H17" s="44">
        <v>2.4815531417232917E-2</v>
      </c>
      <c r="I17" s="44">
        <f t="shared" si="5"/>
        <v>2.9833926977458125E-2</v>
      </c>
      <c r="J17" s="110">
        <f t="shared" si="4"/>
        <v>-5.9667853954916252E-3</v>
      </c>
      <c r="K17" s="111">
        <f t="shared" si="6"/>
        <v>5.2859759755041133E-2</v>
      </c>
      <c r="M17" s="2">
        <v>10</v>
      </c>
      <c r="N17" s="85">
        <v>5.3771848628196617E-2</v>
      </c>
      <c r="O17" s="85">
        <f t="shared" si="1"/>
        <v>6.1837625922426108E-2</v>
      </c>
      <c r="P17" s="85">
        <f t="shared" si="2"/>
        <v>4.5706071333967126E-2</v>
      </c>
      <c r="Q17" s="86"/>
      <c r="R17" s="87">
        <f t="shared" si="3"/>
        <v>0.60800531169463412</v>
      </c>
      <c r="S17" s="87">
        <f t="shared" si="0"/>
        <v>0.56551997748861238</v>
      </c>
      <c r="T17" s="87">
        <f t="shared" si="0"/>
        <v>0.65404633968304249</v>
      </c>
      <c r="V17" s="29">
        <v>0.15</v>
      </c>
      <c r="Y17" s="128">
        <v>9</v>
      </c>
      <c r="Z17" s="129">
        <v>0.2</v>
      </c>
      <c r="AA17" s="130">
        <v>7.4999999999999997E-3</v>
      </c>
    </row>
    <row r="18" spans="2:27" ht="19" customHeight="1" thickBot="1" x14ac:dyDescent="0.4">
      <c r="B18" s="10">
        <v>9</v>
      </c>
      <c r="C18" s="108">
        <v>5.9314471469780194E-2</v>
      </c>
      <c r="D18" s="109">
        <v>4.1740774218964605E-2</v>
      </c>
      <c r="E18" s="44">
        <v>2.8493109605968181E-2</v>
      </c>
      <c r="F18" s="44">
        <v>2.4504471469779965E-2</v>
      </c>
      <c r="G18" s="44">
        <v>4.4954836009279964E-2</v>
      </c>
      <c r="H18" s="44">
        <v>2.4633078135149367E-2</v>
      </c>
      <c r="I18" s="44">
        <f t="shared" si="5"/>
        <v>2.9842858357465529E-2</v>
      </c>
      <c r="J18" s="110">
        <f t="shared" si="4"/>
        <v>-5.9685716714931066E-3</v>
      </c>
      <c r="K18" s="111">
        <f t="shared" si="6"/>
        <v>5.3345899798287091E-2</v>
      </c>
      <c r="M18" s="2">
        <v>11</v>
      </c>
      <c r="N18" s="85">
        <v>5.4083097982647876E-2</v>
      </c>
      <c r="O18" s="85">
        <f t="shared" si="1"/>
        <v>6.2195562680045051E-2</v>
      </c>
      <c r="P18" s="85">
        <f t="shared" si="2"/>
        <v>4.5970633285250695E-2</v>
      </c>
      <c r="Q18" s="86"/>
      <c r="R18" s="87">
        <f t="shared" si="3"/>
        <v>0.5751936456583937</v>
      </c>
      <c r="S18" s="87">
        <f t="shared" si="0"/>
        <v>0.53070469577225321</v>
      </c>
      <c r="T18" s="87">
        <f t="shared" si="0"/>
        <v>0.62379995624392814</v>
      </c>
      <c r="V18" s="29">
        <v>0.15</v>
      </c>
      <c r="Y18" s="131">
        <v>10</v>
      </c>
      <c r="Z18" s="132">
        <v>0.2</v>
      </c>
      <c r="AA18" s="133">
        <v>7.4999999999999997E-3</v>
      </c>
    </row>
    <row r="19" spans="2:27" ht="19" customHeight="1" thickBot="1" x14ac:dyDescent="0.4">
      <c r="B19" s="11">
        <v>10</v>
      </c>
      <c r="C19" s="112">
        <v>5.9726069957481753E-2</v>
      </c>
      <c r="D19" s="113">
        <v>4.1937820771886125E-2</v>
      </c>
      <c r="E19" s="45">
        <v>2.8385528927239889E-2</v>
      </c>
      <c r="F19" s="45">
        <v>2.4391069957481859E-2</v>
      </c>
      <c r="G19" s="45">
        <v>4.4797379190262721E-2</v>
      </c>
      <c r="H19" s="45">
        <v>2.4370006929092414E-2</v>
      </c>
      <c r="I19" s="45">
        <f t="shared" si="5"/>
        <v>2.9771106646425072E-2</v>
      </c>
      <c r="J19" s="114">
        <f t="shared" si="4"/>
        <v>-5.954221329285015E-3</v>
      </c>
      <c r="K19" s="117">
        <f t="shared" si="6"/>
        <v>5.3771848628196742E-2</v>
      </c>
      <c r="M19" s="2">
        <v>12</v>
      </c>
      <c r="N19" s="85">
        <v>5.4297433118553062E-2</v>
      </c>
      <c r="O19" s="85">
        <f t="shared" si="1"/>
        <v>6.2442048086336015E-2</v>
      </c>
      <c r="P19" s="85">
        <f t="shared" si="2"/>
        <v>4.6152818150770103E-2</v>
      </c>
      <c r="Q19" s="86"/>
      <c r="R19" s="87">
        <f t="shared" si="3"/>
        <v>0.54440710535471881</v>
      </c>
      <c r="S19" s="87">
        <f t="shared" si="0"/>
        <v>0.49829854703620363</v>
      </c>
      <c r="T19" s="87">
        <f t="shared" si="0"/>
        <v>0.59519053057331928</v>
      </c>
      <c r="V19" s="29">
        <v>0.15</v>
      </c>
    </row>
    <row r="20" spans="2:27" ht="19" customHeight="1" x14ac:dyDescent="0.35">
      <c r="M20" s="2">
        <v>13</v>
      </c>
      <c r="N20" s="85">
        <v>5.4443798679477684E-2</v>
      </c>
      <c r="O20" s="85">
        <f t="shared" si="1"/>
        <v>6.2610368481399337E-2</v>
      </c>
      <c r="P20" s="85">
        <f t="shared" si="2"/>
        <v>4.6277228877556031E-2</v>
      </c>
      <c r="Q20" s="86"/>
      <c r="R20" s="87">
        <f t="shared" si="3"/>
        <v>0.51547432344640587</v>
      </c>
      <c r="S20" s="87">
        <f t="shared" si="0"/>
        <v>0.46808463378505427</v>
      </c>
      <c r="T20" s="87">
        <f t="shared" si="0"/>
        <v>0.5680876287566613</v>
      </c>
      <c r="V20" s="29">
        <v>0.15</v>
      </c>
    </row>
    <row r="21" spans="2:27" ht="19" customHeight="1" x14ac:dyDescent="0.35">
      <c r="M21" s="2">
        <v>14</v>
      </c>
      <c r="N21" s="85">
        <v>5.4541933053148028E-2</v>
      </c>
      <c r="O21" s="85">
        <f t="shared" si="1"/>
        <v>6.2723223011120224E-2</v>
      </c>
      <c r="P21" s="85">
        <f t="shared" si="2"/>
        <v>4.6360643095175826E-2</v>
      </c>
      <c r="Q21" s="86"/>
      <c r="R21" s="87">
        <f t="shared" si="3"/>
        <v>0.4882451901437399</v>
      </c>
      <c r="S21" s="87">
        <f t="shared" si="0"/>
        <v>0.43987339067433556</v>
      </c>
      <c r="T21" s="87">
        <f t="shared" si="0"/>
        <v>0.54237686003217245</v>
      </c>
      <c r="V21" s="29">
        <v>0.15</v>
      </c>
    </row>
    <row r="22" spans="2:27" ht="19" customHeight="1" x14ac:dyDescent="0.35">
      <c r="M22" s="2">
        <v>15</v>
      </c>
      <c r="N22" s="85">
        <v>5.4605561530401081E-2</v>
      </c>
      <c r="O22" s="85">
        <f t="shared" si="1"/>
        <v>6.2796395759961238E-2</v>
      </c>
      <c r="P22" s="85">
        <f t="shared" si="2"/>
        <v>4.6414727300840918E-2</v>
      </c>
      <c r="Q22" s="86"/>
      <c r="R22" s="87">
        <f t="shared" si="3"/>
        <v>0.46258779429452501</v>
      </c>
      <c r="S22" s="87">
        <f t="shared" si="0"/>
        <v>0.41349850391516485</v>
      </c>
      <c r="T22" s="87">
        <f t="shared" si="0"/>
        <v>0.51795767413840799</v>
      </c>
      <c r="V22" s="29">
        <v>0.15</v>
      </c>
    </row>
    <row r="23" spans="2:27" ht="19" customHeight="1" x14ac:dyDescent="0.35">
      <c r="B23" s="5"/>
      <c r="C23" s="2" t="s">
        <v>5</v>
      </c>
      <c r="D23" s="140" t="s">
        <v>82</v>
      </c>
      <c r="E23" s="141"/>
      <c r="F23" s="141"/>
      <c r="G23" s="141"/>
      <c r="H23" s="141"/>
      <c r="I23" s="142"/>
      <c r="K23" s="143" t="s">
        <v>20</v>
      </c>
      <c r="M23" s="2">
        <v>16</v>
      </c>
      <c r="N23" s="85">
        <v>5.4644378614797651E-2</v>
      </c>
      <c r="O23" s="85">
        <f t="shared" si="1"/>
        <v>6.2841035407017298E-2</v>
      </c>
      <c r="P23" s="85">
        <f t="shared" si="2"/>
        <v>4.6447721822578003E-2</v>
      </c>
      <c r="Q23" s="86"/>
      <c r="R23" s="87">
        <f t="shared" si="3"/>
        <v>0.43838566714778637</v>
      </c>
      <c r="S23" s="87">
        <f t="shared" si="0"/>
        <v>0.38881332119659934</v>
      </c>
      <c r="T23" s="87">
        <f t="shared" si="0"/>
        <v>0.49474131490207002</v>
      </c>
      <c r="V23" s="29">
        <v>0.15</v>
      </c>
    </row>
    <row r="24" spans="2:27" ht="19" customHeight="1" x14ac:dyDescent="0.35">
      <c r="B24" s="3"/>
      <c r="C24" s="4" t="s">
        <v>1</v>
      </c>
      <c r="D24" s="6" t="s">
        <v>0</v>
      </c>
      <c r="E24" s="6" t="s">
        <v>13</v>
      </c>
      <c r="F24" s="6" t="s">
        <v>2</v>
      </c>
      <c r="G24" s="6" t="s">
        <v>3</v>
      </c>
      <c r="H24" s="6" t="s">
        <v>68</v>
      </c>
      <c r="I24" s="7" t="s">
        <v>6</v>
      </c>
      <c r="J24" s="8" t="s">
        <v>7</v>
      </c>
      <c r="K24" s="144"/>
      <c r="M24" s="2">
        <v>17</v>
      </c>
      <c r="N24" s="85">
        <v>5.4665318311813094E-2</v>
      </c>
      <c r="O24" s="85">
        <f t="shared" si="1"/>
        <v>6.2865116058585052E-2</v>
      </c>
      <c r="P24" s="85">
        <f t="shared" si="2"/>
        <v>4.6465520565041128E-2</v>
      </c>
      <c r="Q24" s="86"/>
      <c r="R24" s="87">
        <f t="shared" si="3"/>
        <v>0.41553540167760905</v>
      </c>
      <c r="S24" s="87">
        <f t="shared" si="0"/>
        <v>0.36568779688195219</v>
      </c>
      <c r="T24" s="87">
        <f t="shared" si="0"/>
        <v>0.47264901922869756</v>
      </c>
      <c r="V24" s="29">
        <v>0.15</v>
      </c>
    </row>
    <row r="25" spans="2:27" ht="19" customHeight="1" thickBot="1" x14ac:dyDescent="0.4">
      <c r="B25" s="25">
        <v>20820431</v>
      </c>
      <c r="C25" s="2"/>
      <c r="D25" s="2"/>
      <c r="E25" s="2"/>
      <c r="F25" s="2"/>
      <c r="G25" s="2"/>
      <c r="H25" s="2"/>
      <c r="I25" s="2"/>
      <c r="J25" s="2"/>
      <c r="M25" s="2">
        <v>18</v>
      </c>
      <c r="N25" s="85">
        <v>5.4673390116042553E-2</v>
      </c>
      <c r="O25" s="85">
        <f t="shared" si="1"/>
        <v>6.287439863344893E-2</v>
      </c>
      <c r="P25" s="85">
        <f t="shared" si="2"/>
        <v>4.6472381598636169E-2</v>
      </c>
      <c r="Q25" s="86"/>
      <c r="R25" s="87">
        <f t="shared" si="3"/>
        <v>0.39394464165985654</v>
      </c>
      <c r="S25" s="87">
        <f t="shared" si="0"/>
        <v>0.34400593759820486</v>
      </c>
      <c r="T25" s="87">
        <f t="shared" si="0"/>
        <v>0.45161047641020063</v>
      </c>
      <c r="V25" s="29">
        <v>0.15</v>
      </c>
    </row>
    <row r="26" spans="2:27" ht="19" customHeight="1" x14ac:dyDescent="0.35">
      <c r="B26" s="9">
        <v>1</v>
      </c>
      <c r="C26" s="104">
        <v>5.4974999999999892E-2</v>
      </c>
      <c r="D26" s="105">
        <v>3.9688746081293594E-2</v>
      </c>
      <c r="E26" s="105">
        <v>2.8413651431051599E-2</v>
      </c>
      <c r="F26" s="43">
        <v>2.6663000000006251E-2</v>
      </c>
      <c r="G26" s="43">
        <v>4.3527665076237926E-2</v>
      </c>
      <c r="H26" s="43">
        <v>1.6585000000023421E-2</v>
      </c>
      <c r="I26" s="43">
        <f>IF(  ABS( MAX( D26:H26 ) )  &gt;  ABS(  MIN(D26:H26 ) ),
                                                 (  SUM(D26:H26) - ABS( MAX(D26:H26) ) ) / 4,
                                                  (  SUM(D26:H26) +  ABS( MIN(D26:H26)  )  )   / 4 )</f>
        <v>2.7837599378093714E-2</v>
      </c>
      <c r="J26" s="106">
        <f t="shared" ref="J26:J35" si="7" xml:space="preserve"> IF( I26 &gt; 0, MAX( -$AA9, -I26*$Z9 ), MIN( $AA9, -I26*$Z9 )  )</f>
        <v>-5.5675198756187433E-3</v>
      </c>
      <c r="K26" s="107">
        <f>C26+J26</f>
        <v>4.9407480124381148E-2</v>
      </c>
      <c r="M26" s="2">
        <v>19</v>
      </c>
      <c r="N26" s="85">
        <v>5.4672241711625436E-2</v>
      </c>
      <c r="O26" s="85">
        <f t="shared" si="1"/>
        <v>6.2873077968369245E-2</v>
      </c>
      <c r="P26" s="85">
        <f t="shared" si="2"/>
        <v>4.6471405454881619E-2</v>
      </c>
      <c r="Q26" s="86"/>
      <c r="R26" s="87">
        <f t="shared" si="3"/>
        <v>0.37353040392369158</v>
      </c>
      <c r="S26" s="87">
        <f t="shared" si="0"/>
        <v>0.32366368576013183</v>
      </c>
      <c r="T26" s="87">
        <f t="shared" si="0"/>
        <v>0.43156253115582932</v>
      </c>
      <c r="V26" s="29">
        <v>0.15</v>
      </c>
    </row>
    <row r="27" spans="2:27" ht="19" customHeight="1" x14ac:dyDescent="0.35">
      <c r="B27" s="10">
        <v>2</v>
      </c>
      <c r="C27" s="108">
        <v>5.4358697155593161E-2</v>
      </c>
      <c r="D27" s="109">
        <v>3.927574461451111E-2</v>
      </c>
      <c r="E27" s="44">
        <v>2.7486849075011532E-2</v>
      </c>
      <c r="F27" s="44">
        <v>2.469969715559972E-2</v>
      </c>
      <c r="G27" s="44">
        <v>4.3848290428810888E-2</v>
      </c>
      <c r="H27" s="44">
        <v>1.9326406827759435E-2</v>
      </c>
      <c r="I27" s="44">
        <f t="shared" ref="I27:I35" si="8">IF(  ABS( MAX( D27:H27 ) )  &gt;  ABS(  MIN(D27:H27 ) ),
                                                 (  SUM(D27:H27) - ABS( MAX(D27:H27) ) ) / 4,
                                                  (  SUM(D27:H27) +  ABS( MIN(D27:H27)  )  )   / 4 )</f>
        <v>2.7697174418220449E-2</v>
      </c>
      <c r="J27" s="110">
        <f t="shared" si="7"/>
        <v>-5.5394348836440904E-3</v>
      </c>
      <c r="K27" s="111">
        <f t="shared" ref="K27:K35" si="9">C27+J27</f>
        <v>4.881926227194907E-2</v>
      </c>
      <c r="M27" s="2">
        <v>20</v>
      </c>
      <c r="N27" s="85">
        <v>5.4664545051981817E-2</v>
      </c>
      <c r="O27" s="85">
        <f t="shared" si="1"/>
        <v>6.2864226809779086E-2</v>
      </c>
      <c r="P27" s="85">
        <f t="shared" si="2"/>
        <v>4.646486329418454E-2</v>
      </c>
      <c r="Q27" s="86"/>
      <c r="R27" s="87">
        <f t="shared" si="3"/>
        <v>0.35421768799193748</v>
      </c>
      <c r="S27" s="87">
        <f t="shared" si="0"/>
        <v>0.30456717361844982</v>
      </c>
      <c r="T27" s="87">
        <f t="shared" si="0"/>
        <v>0.41244810201955229</v>
      </c>
      <c r="V27" s="29">
        <v>0.15</v>
      </c>
    </row>
    <row r="28" spans="2:27" ht="19" customHeight="1" x14ac:dyDescent="0.35">
      <c r="B28" s="10">
        <v>3</v>
      </c>
      <c r="C28" s="108">
        <v>5.5071566132140148E-2</v>
      </c>
      <c r="D28" s="109">
        <v>3.9679420798070186E-2</v>
      </c>
      <c r="E28" s="44">
        <v>2.7781277011318606E-2</v>
      </c>
      <c r="F28" s="44">
        <v>2.4495566132147317E-2</v>
      </c>
      <c r="G28" s="44">
        <v>4.4507865987518214E-2</v>
      </c>
      <c r="H28" s="44">
        <v>2.0862275459751833E-2</v>
      </c>
      <c r="I28" s="44">
        <f t="shared" si="8"/>
        <v>2.8204634850321986E-2</v>
      </c>
      <c r="J28" s="110">
        <f t="shared" si="7"/>
        <v>-5.6409269700643978E-3</v>
      </c>
      <c r="K28" s="111">
        <f t="shared" si="9"/>
        <v>4.9430639162075754E-2</v>
      </c>
      <c r="M28" s="2">
        <v>21</v>
      </c>
      <c r="N28" s="85">
        <v>5.4652265633567954E-2</v>
      </c>
      <c r="O28" s="85">
        <f t="shared" si="1"/>
        <v>6.2850105478603147E-2</v>
      </c>
      <c r="P28" s="85">
        <f t="shared" si="2"/>
        <v>4.645442578853276E-2</v>
      </c>
      <c r="Q28" s="86"/>
      <c r="R28" s="87">
        <f t="shared" si="3"/>
        <v>0.33593832765545567</v>
      </c>
      <c r="S28" s="87">
        <f t="shared" si="0"/>
        <v>0.28663128488075024</v>
      </c>
      <c r="T28" s="87">
        <f t="shared" si="0"/>
        <v>0.39421528432016162</v>
      </c>
      <c r="V28" s="29">
        <v>0.15</v>
      </c>
    </row>
    <row r="29" spans="2:27" ht="19" customHeight="1" x14ac:dyDescent="0.35">
      <c r="B29" s="10">
        <v>4</v>
      </c>
      <c r="C29" s="108">
        <v>5.5842379349310578E-2</v>
      </c>
      <c r="D29" s="109">
        <v>4.0036639417006858E-2</v>
      </c>
      <c r="E29" s="44">
        <v>2.8023172276229857E-2</v>
      </c>
      <c r="F29" s="44">
        <v>2.4496379349317143E-2</v>
      </c>
      <c r="G29" s="44">
        <v>4.497049305872447E-2</v>
      </c>
      <c r="H29" s="44">
        <v>2.1548342572324408E-2</v>
      </c>
      <c r="I29" s="44">
        <f t="shared" si="8"/>
        <v>2.8526133403719567E-2</v>
      </c>
      <c r="J29" s="110">
        <f t="shared" si="7"/>
        <v>-5.7052266807439134E-3</v>
      </c>
      <c r="K29" s="111">
        <f t="shared" si="9"/>
        <v>5.0137152668566665E-2</v>
      </c>
      <c r="M29" s="2">
        <v>22</v>
      </c>
      <c r="N29" s="85">
        <v>5.4636852964131455E-2</v>
      </c>
      <c r="O29" s="85">
        <f t="shared" si="1"/>
        <v>6.2832380908751165E-2</v>
      </c>
      <c r="P29" s="85">
        <f t="shared" si="2"/>
        <v>4.6441325019511738E-2</v>
      </c>
      <c r="Q29" s="86"/>
      <c r="R29" s="87">
        <f t="shared" si="3"/>
        <v>0.31863004327688277</v>
      </c>
      <c r="S29" s="87">
        <f t="shared" si="0"/>
        <v>0.26977846879704709</v>
      </c>
      <c r="T29" s="87">
        <f t="shared" si="0"/>
        <v>0.37681660816949186</v>
      </c>
      <c r="V29" s="29">
        <v>0.15</v>
      </c>
    </row>
    <row r="30" spans="2:27" ht="19" customHeight="1" thickBot="1" x14ac:dyDescent="0.4">
      <c r="B30" s="10">
        <v>5</v>
      </c>
      <c r="C30" s="112">
        <v>5.6515313618474172E-2</v>
      </c>
      <c r="D30" s="113">
        <v>4.0398377774102823E-2</v>
      </c>
      <c r="E30" s="45">
        <v>2.8161621824347005E-2</v>
      </c>
      <c r="F30" s="45">
        <v>2.4444313618480651E-2</v>
      </c>
      <c r="G30" s="45">
        <v>4.5308603670069392E-2</v>
      </c>
      <c r="H30" s="45">
        <v>2.1748425111140834E-2</v>
      </c>
      <c r="I30" s="45">
        <f t="shared" si="8"/>
        <v>2.8688184582017828E-2</v>
      </c>
      <c r="J30" s="114">
        <f t="shared" si="7"/>
        <v>-5.7376369164035658E-3</v>
      </c>
      <c r="K30" s="115">
        <f t="shared" si="9"/>
        <v>5.0777676702070604E-2</v>
      </c>
      <c r="M30" s="2">
        <v>23</v>
      </c>
      <c r="N30" s="85">
        <v>5.4619376931511754E-2</v>
      </c>
      <c r="O30" s="85">
        <f t="shared" si="1"/>
        <v>6.2812283471238517E-2</v>
      </c>
      <c r="P30" s="85">
        <f t="shared" si="2"/>
        <v>4.6426470391784991E-2</v>
      </c>
      <c r="Q30" s="86"/>
      <c r="R30" s="87">
        <f t="shared" si="3"/>
        <v>0.30223565914545769</v>
      </c>
      <c r="S30" s="87">
        <f t="shared" si="0"/>
        <v>0.25393776009952468</v>
      </c>
      <c r="T30" s="87">
        <f t="shared" si="0"/>
        <v>0.36020842538762576</v>
      </c>
      <c r="V30" s="29">
        <v>0.15</v>
      </c>
    </row>
    <row r="31" spans="2:27" ht="19" customHeight="1" x14ac:dyDescent="0.35">
      <c r="B31" s="10">
        <v>6</v>
      </c>
      <c r="C31" s="108">
        <v>5.7055599532302992E-2</v>
      </c>
      <c r="D31" s="109">
        <v>4.067817173264543E-2</v>
      </c>
      <c r="E31" s="44">
        <v>2.808930389565556E-2</v>
      </c>
      <c r="F31" s="44">
        <v>2.430659953230907E-2</v>
      </c>
      <c r="G31" s="44">
        <v>4.5382746279915454E-2</v>
      </c>
      <c r="H31" s="44">
        <v>2.1635369458380627E-2</v>
      </c>
      <c r="I31" s="49">
        <f t="shared" si="8"/>
        <v>2.8677361154747671E-2</v>
      </c>
      <c r="J31" s="110">
        <f t="shared" si="7"/>
        <v>-5.7354722309495348E-3</v>
      </c>
      <c r="K31" s="116">
        <f t="shared" si="9"/>
        <v>5.1320127301353456E-2</v>
      </c>
      <c r="M31" s="2">
        <v>24</v>
      </c>
      <c r="N31" s="85">
        <v>5.4600626465568514E-2</v>
      </c>
      <c r="O31" s="85">
        <f t="shared" si="1"/>
        <v>6.2790720435403791E-2</v>
      </c>
      <c r="P31" s="85">
        <f t="shared" si="2"/>
        <v>4.6410532495733237E-2</v>
      </c>
      <c r="Q31" s="86"/>
      <c r="R31" s="87">
        <f t="shared" si="3"/>
        <v>0.28670245578907977</v>
      </c>
      <c r="S31" s="87">
        <f t="shared" si="0"/>
        <v>0.23904396616090065</v>
      </c>
      <c r="T31" s="87">
        <f t="shared" si="0"/>
        <v>0.34435040270698808</v>
      </c>
      <c r="V31" s="29">
        <v>0.15</v>
      </c>
    </row>
    <row r="32" spans="2:27" ht="19" customHeight="1" x14ac:dyDescent="0.35">
      <c r="B32" s="10">
        <v>7</v>
      </c>
      <c r="C32" s="108">
        <v>5.7520513186732458E-2</v>
      </c>
      <c r="D32" s="109">
        <v>4.0933854465817765E-2</v>
      </c>
      <c r="E32" s="44">
        <v>2.785552841654626E-2</v>
      </c>
      <c r="F32" s="44">
        <v>2.4144513186737937E-2</v>
      </c>
      <c r="G32" s="44">
        <v>4.54052663747051E-2</v>
      </c>
      <c r="H32" s="44">
        <v>2.1370503218205883E-2</v>
      </c>
      <c r="I32" s="44">
        <f t="shared" si="8"/>
        <v>2.8576099821826961E-2</v>
      </c>
      <c r="J32" s="110">
        <f t="shared" si="7"/>
        <v>-5.7152199643653928E-3</v>
      </c>
      <c r="K32" s="111">
        <f t="shared" si="9"/>
        <v>5.1805293222367065E-2</v>
      </c>
      <c r="M32" s="2">
        <v>25</v>
      </c>
      <c r="N32" s="85">
        <v>5.4581181566888182E-2</v>
      </c>
      <c r="O32" s="85">
        <f t="shared" si="1"/>
        <v>6.2768358801921401E-2</v>
      </c>
      <c r="P32" s="85">
        <f t="shared" si="2"/>
        <v>4.6394004331854956E-2</v>
      </c>
      <c r="Q32" s="86"/>
      <c r="R32" s="87">
        <f t="shared" si="3"/>
        <v>0.27198163226689726</v>
      </c>
      <c r="S32" s="87">
        <f t="shared" si="0"/>
        <v>0.2250369897446492</v>
      </c>
      <c r="T32" s="87">
        <f t="shared" si="0"/>
        <v>0.32920510219475263</v>
      </c>
      <c r="V32" s="29">
        <v>0.15</v>
      </c>
    </row>
    <row r="33" spans="2:22" ht="19" customHeight="1" x14ac:dyDescent="0.35">
      <c r="B33" s="10">
        <v>8</v>
      </c>
      <c r="C33" s="108">
        <v>5.7950967592183433E-2</v>
      </c>
      <c r="D33" s="109">
        <v>4.109952636020564E-2</v>
      </c>
      <c r="E33" s="44">
        <v>2.7527899392266075E-2</v>
      </c>
      <c r="F33" s="44">
        <v>2.3989967592188854E-2</v>
      </c>
      <c r="G33" s="44">
        <v>4.5266704555113835E-2</v>
      </c>
      <c r="H33" s="44">
        <v>2.1069946969275444E-2</v>
      </c>
      <c r="I33" s="44">
        <f t="shared" si="8"/>
        <v>2.8421835078484003E-2</v>
      </c>
      <c r="J33" s="110">
        <f t="shared" si="7"/>
        <v>-5.6843670156968007E-3</v>
      </c>
      <c r="K33" s="111">
        <f t="shared" si="9"/>
        <v>5.2266600576486633E-2</v>
      </c>
      <c r="M33" s="2">
        <v>26</v>
      </c>
      <c r="N33" s="85">
        <v>5.4561466302776029E-2</v>
      </c>
      <c r="O33" s="85">
        <f t="shared" si="1"/>
        <v>6.2745686248192434E-2</v>
      </c>
      <c r="P33" s="85">
        <f t="shared" si="2"/>
        <v>4.6377246357359625E-2</v>
      </c>
      <c r="Q33" s="86"/>
      <c r="R33" s="87">
        <f t="shared" si="3"/>
        <v>0.25802785792856764</v>
      </c>
      <c r="S33" s="87">
        <f t="shared" si="0"/>
        <v>0.21186126166512192</v>
      </c>
      <c r="T33" s="87">
        <f t="shared" si="0"/>
        <v>0.31473763301585994</v>
      </c>
      <c r="V33" s="29">
        <v>0.15</v>
      </c>
    </row>
    <row r="34" spans="2:22" ht="19" customHeight="1" x14ac:dyDescent="0.35">
      <c r="B34" s="10">
        <v>9</v>
      </c>
      <c r="C34" s="108">
        <v>5.834013553503925E-2</v>
      </c>
      <c r="D34" s="109">
        <v>4.1276387055475983E-2</v>
      </c>
      <c r="E34" s="44">
        <v>2.718077370239147E-2</v>
      </c>
      <c r="F34" s="44">
        <v>2.3818135535044416E-2</v>
      </c>
      <c r="G34" s="44">
        <v>4.5033427169963725E-2</v>
      </c>
      <c r="H34" s="44">
        <v>2.0743986521865931E-2</v>
      </c>
      <c r="I34" s="44">
        <f t="shared" si="8"/>
        <v>2.825482070369445E-2</v>
      </c>
      <c r="J34" s="110">
        <f t="shared" si="7"/>
        <v>-5.6509641407388907E-3</v>
      </c>
      <c r="K34" s="111">
        <f t="shared" si="9"/>
        <v>5.2689171394300363E-2</v>
      </c>
      <c r="M34" s="2">
        <v>27</v>
      </c>
      <c r="N34" s="85">
        <v>5.4541788061458707E-2</v>
      </c>
      <c r="O34" s="85">
        <f t="shared" si="1"/>
        <v>6.2723056270677507E-2</v>
      </c>
      <c r="P34" s="85">
        <f t="shared" si="2"/>
        <v>4.63605198522399E-2</v>
      </c>
      <c r="Q34" s="86"/>
      <c r="R34" s="87">
        <f t="shared" si="3"/>
        <v>0.24479889690888962</v>
      </c>
      <c r="S34" s="87">
        <f t="shared" si="0"/>
        <v>0.19946526261137495</v>
      </c>
      <c r="T34" s="87">
        <f t="shared" si="0"/>
        <v>0.3009153614366154</v>
      </c>
      <c r="V34" s="29">
        <v>0.15</v>
      </c>
    </row>
    <row r="35" spans="2:22" ht="19" customHeight="1" thickBot="1" x14ac:dyDescent="0.4">
      <c r="B35" s="11">
        <v>10</v>
      </c>
      <c r="C35" s="112">
        <v>5.8678667667943607E-2</v>
      </c>
      <c r="D35" s="113">
        <v>4.1400780083092892E-2</v>
      </c>
      <c r="E35" s="45">
        <v>2.686601016879453E-2</v>
      </c>
      <c r="F35" s="45">
        <v>2.3614667667948508E-2</v>
      </c>
      <c r="G35" s="45">
        <v>4.4790615360048358E-2</v>
      </c>
      <c r="H35" s="45">
        <v>2.038275563699754E-2</v>
      </c>
      <c r="I35" s="45">
        <f t="shared" si="8"/>
        <v>2.8066053389208367E-2</v>
      </c>
      <c r="J35" s="114">
        <f t="shared" si="7"/>
        <v>-5.6132106778416738E-3</v>
      </c>
      <c r="K35" s="117">
        <f t="shared" si="9"/>
        <v>5.3065456990101935E-2</v>
      </c>
      <c r="M35" s="2">
        <v>28</v>
      </c>
      <c r="N35" s="85">
        <v>5.4522366794276911E-2</v>
      </c>
      <c r="O35" s="85">
        <f t="shared" si="1"/>
        <v>6.2700721813418445E-2</v>
      </c>
      <c r="P35" s="85">
        <f t="shared" si="2"/>
        <v>4.634401177513537E-2</v>
      </c>
      <c r="Q35" s="86"/>
      <c r="R35" s="87">
        <f t="shared" si="3"/>
        <v>0.23225529177599877</v>
      </c>
      <c r="S35" s="87">
        <f t="shared" si="0"/>
        <v>0.18780111743145997</v>
      </c>
      <c r="T35" s="87">
        <f t="shared" si="0"/>
        <v>0.2877076683282605</v>
      </c>
      <c r="V35" s="29">
        <v>0.15</v>
      </c>
    </row>
    <row r="36" spans="2:22" ht="19" customHeight="1" x14ac:dyDescent="0.35">
      <c r="M36" s="2">
        <v>29</v>
      </c>
      <c r="N36" s="85">
        <v>5.4503356904809674E-2</v>
      </c>
      <c r="O36" s="85">
        <f t="shared" si="1"/>
        <v>6.2678860440531114E-2</v>
      </c>
      <c r="P36" s="85">
        <f t="shared" si="2"/>
        <v>4.632785336908822E-2</v>
      </c>
      <c r="Q36" s="86"/>
      <c r="R36" s="87">
        <f t="shared" si="3"/>
        <v>0.22036009534302423</v>
      </c>
      <c r="S36" s="87">
        <f t="shared" si="0"/>
        <v>0.17682424845593339</v>
      </c>
      <c r="T36" s="87">
        <f t="shared" si="0"/>
        <v>0.2750857454030729</v>
      </c>
      <c r="V36" s="29">
        <v>0.15</v>
      </c>
    </row>
    <row r="37" spans="2:22" ht="19" customHeight="1" x14ac:dyDescent="0.35">
      <c r="M37" s="2">
        <v>30</v>
      </c>
      <c r="N37" s="85">
        <v>5.4484863699575392E-2</v>
      </c>
      <c r="O37" s="85">
        <f t="shared" si="1"/>
        <v>6.2657593254511701E-2</v>
      </c>
      <c r="P37" s="85">
        <f t="shared" si="2"/>
        <v>4.6312134144639083E-2</v>
      </c>
      <c r="Q37" s="86"/>
      <c r="R37" s="87">
        <f t="shared" si="3"/>
        <v>0.20907864176883462</v>
      </c>
      <c r="S37" s="87">
        <f t="shared" si="0"/>
        <v>0.16649307708728139</v>
      </c>
      <c r="T37" s="87">
        <f t="shared" si="0"/>
        <v>0.26302242304869139</v>
      </c>
      <c r="V37" s="29">
        <v>0.15</v>
      </c>
    </row>
    <row r="38" spans="2:22" ht="19" customHeight="1" x14ac:dyDescent="0.35">
      <c r="M38" s="2">
        <v>31</v>
      </c>
      <c r="N38" s="85">
        <v>5.446695579142613E-2</v>
      </c>
      <c r="O38" s="85">
        <f t="shared" si="1"/>
        <v>6.2636999160140039E-2</v>
      </c>
      <c r="P38" s="85">
        <f t="shared" si="2"/>
        <v>4.6296912422712208E-2</v>
      </c>
      <c r="Q38" s="86"/>
      <c r="R38" s="87">
        <f t="shared" si="3"/>
        <v>0.19837834979094257</v>
      </c>
      <c r="S38" s="87">
        <f t="shared" si="0"/>
        <v>0.15676876500936393</v>
      </c>
      <c r="T38" s="87">
        <f t="shared" si="0"/>
        <v>0.25149202396803133</v>
      </c>
      <c r="V38" s="29">
        <v>0.15</v>
      </c>
    </row>
    <row r="39" spans="2:22" ht="19" customHeight="1" x14ac:dyDescent="0.35">
      <c r="B39" s="5"/>
      <c r="C39" s="2" t="s">
        <v>5</v>
      </c>
      <c r="D39" s="140" t="s">
        <v>82</v>
      </c>
      <c r="E39" s="141"/>
      <c r="F39" s="141"/>
      <c r="G39" s="141"/>
      <c r="H39" s="141"/>
      <c r="I39" s="142"/>
      <c r="K39" s="143" t="s">
        <v>20</v>
      </c>
      <c r="M39" s="2">
        <v>32</v>
      </c>
      <c r="N39" s="85">
        <v>5.4449674474519316E-2</v>
      </c>
      <c r="O39" s="85">
        <f t="shared" si="1"/>
        <v>6.2617125645697214E-2</v>
      </c>
      <c r="P39" s="85">
        <f t="shared" si="2"/>
        <v>4.6282223303341419E-2</v>
      </c>
      <c r="Q39" s="86"/>
      <c r="R39" s="87">
        <f t="shared" si="3"/>
        <v>0.18822855232220961</v>
      </c>
      <c r="S39" s="87">
        <f t="shared" si="0"/>
        <v>0.14761498807519732</v>
      </c>
      <c r="T39" s="87">
        <f t="shared" si="0"/>
        <v>0.24047023792861247</v>
      </c>
      <c r="V39" s="29">
        <v>0.15</v>
      </c>
    </row>
    <row r="40" spans="2:22" ht="19" customHeight="1" x14ac:dyDescent="0.35">
      <c r="B40" s="3"/>
      <c r="C40" s="4" t="s">
        <v>1</v>
      </c>
      <c r="D40" s="6" t="s">
        <v>0</v>
      </c>
      <c r="E40" s="6" t="s">
        <v>13</v>
      </c>
      <c r="F40" s="6" t="s">
        <v>2</v>
      </c>
      <c r="G40" s="6" t="s">
        <v>3</v>
      </c>
      <c r="H40" s="6" t="s">
        <v>68</v>
      </c>
      <c r="I40" s="7" t="s">
        <v>6</v>
      </c>
      <c r="J40" s="8" t="s">
        <v>7</v>
      </c>
      <c r="K40" s="144"/>
      <c r="M40" s="2">
        <v>33</v>
      </c>
      <c r="N40" s="85">
        <v>5.4433040822515322E-2</v>
      </c>
      <c r="O40" s="85">
        <f t="shared" si="1"/>
        <v>6.2597996945892617E-2</v>
      </c>
      <c r="P40" s="85">
        <f t="shared" si="2"/>
        <v>4.6268084699138019E-2</v>
      </c>
      <c r="Q40" s="86"/>
      <c r="R40" s="87">
        <f t="shared" si="3"/>
        <v>0.17860034776233141</v>
      </c>
      <c r="S40" s="87">
        <f t="shared" si="0"/>
        <v>0.13899773729378986</v>
      </c>
      <c r="T40" s="87">
        <f t="shared" si="0"/>
        <v>0.22993401381763037</v>
      </c>
      <c r="V40" s="29">
        <v>0.15</v>
      </c>
    </row>
    <row r="41" spans="2:22" ht="19" customHeight="1" thickBot="1" x14ac:dyDescent="0.4">
      <c r="B41" s="25">
        <v>20820332</v>
      </c>
      <c r="C41" s="2"/>
      <c r="D41" s="2"/>
      <c r="E41" s="2"/>
      <c r="F41" s="2"/>
      <c r="G41" s="2"/>
      <c r="H41" s="2"/>
      <c r="I41" s="2"/>
      <c r="J41" s="2"/>
      <c r="M41" s="2">
        <v>34</v>
      </c>
      <c r="N41" s="85">
        <v>5.4417061068085637E-2</v>
      </c>
      <c r="O41" s="85">
        <f t="shared" si="1"/>
        <v>6.257962022829848E-2</v>
      </c>
      <c r="P41" s="85">
        <f t="shared" si="2"/>
        <v>4.6254501907872787E-2</v>
      </c>
      <c r="Q41" s="86"/>
      <c r="R41" s="87">
        <f t="shared" si="3"/>
        <v>0.16946646927559569</v>
      </c>
      <c r="S41" s="87">
        <f t="shared" si="0"/>
        <v>0.130885142424564</v>
      </c>
      <c r="T41" s="87">
        <f t="shared" si="0"/>
        <v>0.21986146592358685</v>
      </c>
      <c r="V41" s="29">
        <v>0.15</v>
      </c>
    </row>
    <row r="42" spans="2:22" ht="19" customHeight="1" x14ac:dyDescent="0.35">
      <c r="B42" s="9">
        <v>1</v>
      </c>
      <c r="C42" s="104">
        <v>5.5224999999996048E-2</v>
      </c>
      <c r="D42" s="105">
        <v>3.9837619069674889E-2</v>
      </c>
      <c r="E42" s="105">
        <v>2.7641772535259481E-2</v>
      </c>
      <c r="F42" s="43">
        <v>2.605747999998494E-2</v>
      </c>
      <c r="G42" s="43">
        <v>4.1582452088977415E-2</v>
      </c>
      <c r="H42" s="43">
        <v>1.4990000000052767E-2</v>
      </c>
      <c r="I42" s="43">
        <f>IF(  ABS( MAX( D42:H42 ) )  &gt;  ABS(  MIN(D42:H42 ) ),
                                                 (  SUM(D42:H42) - ABS( MAX(D42:H42) ) ) / 4,
                                                  (  SUM(D42:H42) +  ABS( MIN(D42:H42)  )  )   / 4 )</f>
        <v>2.7131717901243021E-2</v>
      </c>
      <c r="J42" s="106">
        <f t="shared" ref="J42:J51" si="10" xml:space="preserve"> IF( I42 &gt; 0, MAX( -$AA$9, -I42*$Z9 ), MIN( $AA9, -I42*$Z9 )  )</f>
        <v>-5.4263435802486045E-3</v>
      </c>
      <c r="K42" s="107">
        <f>C42+J42</f>
        <v>4.9798656419747442E-2</v>
      </c>
      <c r="M42" s="2">
        <v>35</v>
      </c>
      <c r="N42" s="85">
        <v>5.4401730680487814E-2</v>
      </c>
      <c r="O42" s="85">
        <f t="shared" si="1"/>
        <v>6.2561990282560986E-2</v>
      </c>
      <c r="P42" s="85">
        <f t="shared" si="2"/>
        <v>4.6241471078414642E-2</v>
      </c>
      <c r="Q42" s="86"/>
      <c r="R42" s="87">
        <f t="shared" si="3"/>
        <v>0.16080116900979924</v>
      </c>
      <c r="S42" s="87">
        <f t="shared" si="0"/>
        <v>0.12324731455588495</v>
      </c>
      <c r="T42" s="87">
        <f t="shared" si="0"/>
        <v>0.21023179195203792</v>
      </c>
      <c r="V42" s="29">
        <v>0.15</v>
      </c>
    </row>
    <row r="43" spans="2:22" ht="19" customHeight="1" x14ac:dyDescent="0.35">
      <c r="B43" s="10">
        <v>2</v>
      </c>
      <c r="C43" s="108">
        <v>5.4877727190436598E-2</v>
      </c>
      <c r="D43" s="109">
        <v>3.9795886784429468E-2</v>
      </c>
      <c r="E43" s="44">
        <v>2.6569889506542488E-2</v>
      </c>
      <c r="F43" s="44">
        <v>2.4633597190428125E-2</v>
      </c>
      <c r="G43" s="44">
        <v>4.2174689815682953E-2</v>
      </c>
      <c r="H43" s="44">
        <v>1.7997879390106331E-2</v>
      </c>
      <c r="I43" s="44">
        <f t="shared" ref="I43:I51" si="11">IF(  ABS( MAX( D43:H43 ) )  &gt;  ABS(  MIN(D43:H43 ) ),
                                                 (  SUM(D43:H43) - ABS( MAX(D43:H43) ) ) / 4,
                                                  (  SUM(D43:H43) +  ABS( MIN(D43:H43)  )  )   / 4 )</f>
        <v>2.7249313217876603E-2</v>
      </c>
      <c r="J43" s="110">
        <f t="shared" si="10"/>
        <v>-5.4498626435753213E-3</v>
      </c>
      <c r="K43" s="111">
        <f t="shared" ref="K43:K51" si="12">C43+J43</f>
        <v>4.942786454686128E-2</v>
      </c>
      <c r="M43" s="2">
        <v>36</v>
      </c>
      <c r="N43" s="85">
        <v>5.4387037454042941E-2</v>
      </c>
      <c r="O43" s="85">
        <f t="shared" si="1"/>
        <v>6.254509307214938E-2</v>
      </c>
      <c r="P43" s="85">
        <f t="shared" si="2"/>
        <v>4.6228981835936496E-2</v>
      </c>
      <c r="Q43" s="86"/>
      <c r="R43" s="87">
        <f t="shared" si="3"/>
        <v>0.1525801148116484</v>
      </c>
      <c r="S43" s="87">
        <f t="shared" si="0"/>
        <v>0.11605620473642261</v>
      </c>
      <c r="T43" s="87">
        <f t="shared" si="0"/>
        <v>0.20102520075749072</v>
      </c>
      <c r="V43" s="29">
        <v>0.15</v>
      </c>
    </row>
    <row r="44" spans="2:22" ht="19" customHeight="1" x14ac:dyDescent="0.35">
      <c r="B44" s="10">
        <v>3</v>
      </c>
      <c r="C44" s="108">
        <v>5.5713448431955692E-2</v>
      </c>
      <c r="D44" s="109">
        <v>4.0630436847426177E-2</v>
      </c>
      <c r="E44" s="44">
        <v>2.7094562610012973E-2</v>
      </c>
      <c r="F44" s="44">
        <v>2.4410338431948952E-2</v>
      </c>
      <c r="G44" s="44">
        <v>4.3033057757346338E-2</v>
      </c>
      <c r="H44" s="44">
        <v>1.9652502905330715E-2</v>
      </c>
      <c r="I44" s="44">
        <f t="shared" si="11"/>
        <v>2.7946960198679704E-2</v>
      </c>
      <c r="J44" s="110">
        <f t="shared" si="10"/>
        <v>-5.5893920397359414E-3</v>
      </c>
      <c r="K44" s="111">
        <f t="shared" si="12"/>
        <v>5.012405639221975E-2</v>
      </c>
      <c r="M44" s="2">
        <v>37</v>
      </c>
      <c r="N44" s="85">
        <v>5.437296384340784E-2</v>
      </c>
      <c r="O44" s="85">
        <f t="shared" si="1"/>
        <v>6.252890841991901E-2</v>
      </c>
      <c r="P44" s="85">
        <f t="shared" si="2"/>
        <v>4.6217019266896663E-2</v>
      </c>
      <c r="Q44" s="86"/>
      <c r="R44" s="87">
        <f t="shared" si="3"/>
        <v>0.14478029745957077</v>
      </c>
      <c r="S44" s="87">
        <f t="shared" si="0"/>
        <v>0.1092854762804592</v>
      </c>
      <c r="T44" s="87">
        <f t="shared" si="0"/>
        <v>0.1922228481566379</v>
      </c>
      <c r="V44" s="29">
        <v>0.15</v>
      </c>
    </row>
    <row r="45" spans="2:22" ht="19" customHeight="1" x14ac:dyDescent="0.35">
      <c r="B45" s="10">
        <v>4</v>
      </c>
      <c r="C45" s="108">
        <v>5.657480651004243E-2</v>
      </c>
      <c r="D45" s="109">
        <v>4.1388008952470745E-2</v>
      </c>
      <c r="E45" s="44">
        <v>2.7746279272466978E-2</v>
      </c>
      <c r="F45" s="44">
        <v>2.431745651003614E-2</v>
      </c>
      <c r="G45" s="44">
        <v>4.3532716794016713E-2</v>
      </c>
      <c r="H45" s="44">
        <v>2.0484478128213413E-2</v>
      </c>
      <c r="I45" s="44">
        <f t="shared" si="11"/>
        <v>2.8484055715796819E-2</v>
      </c>
      <c r="J45" s="110">
        <f t="shared" si="10"/>
        <v>-5.6968111431593641E-3</v>
      </c>
      <c r="K45" s="111">
        <f t="shared" si="12"/>
        <v>5.0877995366883068E-2</v>
      </c>
      <c r="M45" s="2">
        <v>38</v>
      </c>
      <c r="N45" s="85">
        <v>5.4359488724250005E-2</v>
      </c>
      <c r="O45" s="85">
        <f t="shared" si="1"/>
        <v>6.2513412032887503E-2</v>
      </c>
      <c r="P45" s="85">
        <f t="shared" si="2"/>
        <v>4.62055654156125E-2</v>
      </c>
      <c r="Q45" s="86"/>
      <c r="R45" s="87">
        <f t="shared" si="3"/>
        <v>0.13737994680810459</v>
      </c>
      <c r="S45" s="87">
        <f t="shared" si="0"/>
        <v>0.1029103888090046</v>
      </c>
      <c r="T45" s="87">
        <f t="shared" si="0"/>
        <v>0.18380677949734461</v>
      </c>
      <c r="V45" s="29">
        <v>0.15</v>
      </c>
    </row>
    <row r="46" spans="2:22" ht="19" customHeight="1" thickBot="1" x14ac:dyDescent="0.4">
      <c r="B46" s="10">
        <v>5</v>
      </c>
      <c r="C46" s="112">
        <v>5.7270169222417344E-2</v>
      </c>
      <c r="D46" s="113">
        <v>4.2083481410679413E-2</v>
      </c>
      <c r="E46" s="45">
        <v>2.8011861821812811E-2</v>
      </c>
      <c r="F46" s="45">
        <v>2.4131919222411646E-2</v>
      </c>
      <c r="G46" s="45">
        <v>4.3787573780739386E-2</v>
      </c>
      <c r="H46" s="45">
        <v>2.0811306538663921E-2</v>
      </c>
      <c r="I46" s="45">
        <f t="shared" si="11"/>
        <v>2.8759642248391948E-2</v>
      </c>
      <c r="J46" s="114">
        <f t="shared" si="10"/>
        <v>-5.7519284496783899E-3</v>
      </c>
      <c r="K46" s="115">
        <f t="shared" si="12"/>
        <v>5.1518240772738956E-2</v>
      </c>
      <c r="M46" s="2">
        <v>39</v>
      </c>
      <c r="N46" s="85">
        <v>5.4346588715032507E-2</v>
      </c>
      <c r="O46" s="85">
        <f t="shared" si="1"/>
        <v>6.249857702228738E-2</v>
      </c>
      <c r="P46" s="85">
        <f t="shared" si="2"/>
        <v>4.6194600407777626E-2</v>
      </c>
      <c r="Q46" s="86"/>
      <c r="R46" s="87">
        <f t="shared" si="3"/>
        <v>0.1303584555373648</v>
      </c>
      <c r="S46" s="87">
        <f t="shared" si="0"/>
        <v>9.6907692440801663E-2</v>
      </c>
      <c r="T46" s="87">
        <f t="shared" si="0"/>
        <v>0.1757598779071583</v>
      </c>
      <c r="V46" s="29">
        <v>0.15</v>
      </c>
    </row>
    <row r="47" spans="2:22" ht="19" customHeight="1" x14ac:dyDescent="0.35">
      <c r="B47" s="10">
        <v>6</v>
      </c>
      <c r="C47" s="108">
        <v>5.7760019846281319E-2</v>
      </c>
      <c r="D47" s="109">
        <v>4.2362993897800516E-2</v>
      </c>
      <c r="E47" s="44">
        <v>2.7992342336923492E-2</v>
      </c>
      <c r="F47" s="44">
        <v>2.3822579846275449E-2</v>
      </c>
      <c r="G47" s="44">
        <v>4.3794794476041954E-2</v>
      </c>
      <c r="H47" s="44">
        <v>2.0735794171614863E-2</v>
      </c>
      <c r="I47" s="49">
        <f t="shared" si="11"/>
        <v>2.872842756315358E-2</v>
      </c>
      <c r="J47" s="110">
        <f t="shared" si="10"/>
        <v>-5.745685512630716E-3</v>
      </c>
      <c r="K47" s="116">
        <f t="shared" si="12"/>
        <v>5.2014334333650603E-2</v>
      </c>
      <c r="M47" s="2">
        <v>40</v>
      </c>
      <c r="N47" s="85">
        <v>5.433423916335034E-2</v>
      </c>
      <c r="O47" s="85">
        <f t="shared" si="1"/>
        <v>6.2484375037852889E-2</v>
      </c>
      <c r="P47" s="85">
        <f t="shared" si="2"/>
        <v>4.618410328884779E-2</v>
      </c>
      <c r="Q47" s="86"/>
      <c r="R47" s="87">
        <f t="shared" si="3"/>
        <v>0.1236963094411066</v>
      </c>
      <c r="S47" s="87">
        <f t="shared" si="0"/>
        <v>9.1255530828948966E-2</v>
      </c>
      <c r="T47" s="87">
        <f t="shared" si="0"/>
        <v>0.16806581734612067</v>
      </c>
      <c r="V47" s="29">
        <v>0.15</v>
      </c>
    </row>
    <row r="48" spans="2:22" ht="19" customHeight="1" x14ac:dyDescent="0.35">
      <c r="B48" s="10">
        <v>7</v>
      </c>
      <c r="C48" s="108">
        <v>5.8155157090126641E-2</v>
      </c>
      <c r="D48" s="109">
        <v>4.2547349937263501E-2</v>
      </c>
      <c r="E48" s="44">
        <v>2.7800340205033525E-2</v>
      </c>
      <c r="F48" s="44">
        <v>2.3508297090121033E-2</v>
      </c>
      <c r="G48" s="44">
        <v>4.3625993994452106E-2</v>
      </c>
      <c r="H48" s="44">
        <v>2.050034435819903E-2</v>
      </c>
      <c r="I48" s="44">
        <f t="shared" si="11"/>
        <v>2.8589082897654272E-2</v>
      </c>
      <c r="J48" s="110">
        <f t="shared" si="10"/>
        <v>-5.7178165795308544E-3</v>
      </c>
      <c r="K48" s="111">
        <f t="shared" si="12"/>
        <v>5.2437340510595787E-2</v>
      </c>
      <c r="M48" s="2">
        <v>41</v>
      </c>
      <c r="N48" s="85">
        <v>5.4322414875864533E-2</v>
      </c>
      <c r="O48" s="85">
        <f t="shared" si="1"/>
        <v>6.2470777107244212E-2</v>
      </c>
      <c r="P48" s="85">
        <f t="shared" si="2"/>
        <v>4.6174052644484855E-2</v>
      </c>
      <c r="Q48" s="86"/>
      <c r="R48" s="87">
        <f t="shared" si="3"/>
        <v>0.1173750233795979</v>
      </c>
      <c r="S48" s="87">
        <f t="shared" si="0"/>
        <v>8.5933351964570623E-2</v>
      </c>
      <c r="T48" s="87">
        <f t="shared" si="0"/>
        <v>0.16070901975076135</v>
      </c>
      <c r="V48" s="29">
        <v>0.15</v>
      </c>
    </row>
    <row r="49" spans="2:22" ht="19" customHeight="1" x14ac:dyDescent="0.35">
      <c r="B49" s="10">
        <v>8</v>
      </c>
      <c r="C49" s="108">
        <v>5.8528347589766661E-2</v>
      </c>
      <c r="D49" s="109">
        <v>4.2815618408142297E-2</v>
      </c>
      <c r="E49" s="44">
        <v>2.7505960046608768E-2</v>
      </c>
      <c r="F49" s="44">
        <v>2.3268037589761592E-2</v>
      </c>
      <c r="G49" s="44">
        <v>4.3349222667029785E-2</v>
      </c>
      <c r="H49" s="44">
        <v>2.0262401302921562E-2</v>
      </c>
      <c r="I49" s="44">
        <f t="shared" si="11"/>
        <v>2.8463004336858555E-2</v>
      </c>
      <c r="J49" s="110">
        <f t="shared" si="10"/>
        <v>-5.6926008673717117E-3</v>
      </c>
      <c r="K49" s="111">
        <f t="shared" si="12"/>
        <v>5.2835746722394952E-2</v>
      </c>
      <c r="M49" s="2">
        <v>42</v>
      </c>
      <c r="N49" s="85">
        <v>5.4311090652383376E-2</v>
      </c>
      <c r="O49" s="85">
        <f t="shared" si="1"/>
        <v>6.2457754250240881E-2</v>
      </c>
      <c r="P49" s="85">
        <f t="shared" si="2"/>
        <v>4.6164427054525871E-2</v>
      </c>
      <c r="Q49" s="86"/>
      <c r="R49" s="87">
        <f t="shared" si="3"/>
        <v>0.11137708217822481</v>
      </c>
      <c r="S49" s="87">
        <f t="shared" si="0"/>
        <v>8.0921825850124141E-2</v>
      </c>
      <c r="T49" s="87">
        <f t="shared" si="0"/>
        <v>0.15367461568670698</v>
      </c>
      <c r="V49" s="29">
        <v>0.15</v>
      </c>
    </row>
    <row r="50" spans="2:22" ht="19" customHeight="1" x14ac:dyDescent="0.35">
      <c r="B50" s="10">
        <v>9</v>
      </c>
      <c r="C50" s="108">
        <v>5.8872286303886412E-2</v>
      </c>
      <c r="D50" s="109">
        <v>4.2945847040091412E-2</v>
      </c>
      <c r="E50" s="44">
        <v>2.7184972190575474E-2</v>
      </c>
      <c r="F50" s="44">
        <v>2.3075586303881623E-2</v>
      </c>
      <c r="G50" s="44">
        <v>4.3039251763258735E-2</v>
      </c>
      <c r="H50" s="44">
        <v>2.0006264251309025E-2</v>
      </c>
      <c r="I50" s="44">
        <f t="shared" si="11"/>
        <v>2.8303167446464383E-2</v>
      </c>
      <c r="J50" s="110">
        <f t="shared" si="10"/>
        <v>-5.660633489292877E-3</v>
      </c>
      <c r="K50" s="111">
        <f t="shared" si="12"/>
        <v>5.3211652814593537E-2</v>
      </c>
      <c r="M50" s="2">
        <v>43</v>
      </c>
      <c r="N50" s="85">
        <v>5.4300241670546479E-2</v>
      </c>
      <c r="O50" s="85">
        <f t="shared" si="1"/>
        <v>6.2445277921128445E-2</v>
      </c>
      <c r="P50" s="85">
        <f t="shared" si="2"/>
        <v>4.6155205419964505E-2</v>
      </c>
      <c r="Q50" s="86"/>
      <c r="R50" s="87">
        <f t="shared" si="3"/>
        <v>0.10568588587722012</v>
      </c>
      <c r="S50" s="87">
        <f t="shared" si="0"/>
        <v>7.6202768290748651E-2</v>
      </c>
      <c r="T50" s="87">
        <f t="shared" si="0"/>
        <v>0.14694840803271481</v>
      </c>
      <c r="V50" s="29">
        <v>0.15</v>
      </c>
    </row>
    <row r="51" spans="2:22" ht="19" customHeight="1" thickBot="1" x14ac:dyDescent="0.4">
      <c r="B51" s="11">
        <v>10</v>
      </c>
      <c r="C51" s="112">
        <v>5.9173301301998382E-2</v>
      </c>
      <c r="D51" s="113">
        <v>4.3141197752371685E-2</v>
      </c>
      <c r="E51" s="45">
        <v>2.6890052585980317E-2</v>
      </c>
      <c r="F51" s="45">
        <v>2.2898061301993788E-2</v>
      </c>
      <c r="G51" s="45">
        <v>4.2748440312222025E-2</v>
      </c>
      <c r="H51" s="45">
        <v>1.9717110129857218E-2</v>
      </c>
      <c r="I51" s="45">
        <f t="shared" si="11"/>
        <v>2.8063416082513337E-2</v>
      </c>
      <c r="J51" s="114">
        <f t="shared" si="10"/>
        <v>-5.6126832165026676E-3</v>
      </c>
      <c r="K51" s="117">
        <f t="shared" si="12"/>
        <v>5.3560618085495712E-2</v>
      </c>
      <c r="M51" s="2">
        <v>44</v>
      </c>
      <c r="N51" s="85">
        <v>5.4289843756808676E-2</v>
      </c>
      <c r="O51" s="85">
        <f t="shared" si="1"/>
        <v>6.2433320320329971E-2</v>
      </c>
      <c r="P51" s="85">
        <f t="shared" si="2"/>
        <v>4.6146367193287373E-2</v>
      </c>
      <c r="Q51" s="86"/>
      <c r="R51" s="87">
        <f t="shared" si="3"/>
        <v>0.10028569883811078</v>
      </c>
      <c r="S51" s="87">
        <f t="shared" si="0"/>
        <v>7.1759070169701122E-2</v>
      </c>
      <c r="T51" s="87">
        <f t="shared" si="0"/>
        <v>0.14051683830392617</v>
      </c>
      <c r="V51" s="29">
        <v>0.15</v>
      </c>
    </row>
    <row r="52" spans="2:22" ht="19" customHeight="1" x14ac:dyDescent="0.35">
      <c r="M52" s="2">
        <v>45</v>
      </c>
      <c r="N52" s="85">
        <v>5.4279873571175585E-2</v>
      </c>
      <c r="O52" s="85">
        <f t="shared" si="1"/>
        <v>6.2421854606851922E-2</v>
      </c>
      <c r="P52" s="85">
        <f t="shared" si="2"/>
        <v>4.6137892535499249E-2</v>
      </c>
      <c r="Q52" s="86"/>
      <c r="R52" s="87">
        <f t="shared" si="3"/>
        <v>9.5161602293347664E-2</v>
      </c>
      <c r="S52" s="87">
        <f t="shared" si="0"/>
        <v>6.7574631669263349E-2</v>
      </c>
      <c r="T52" s="87">
        <f t="shared" si="0"/>
        <v>0.13436695529067266</v>
      </c>
      <c r="V52" s="29">
        <v>0.15</v>
      </c>
    </row>
    <row r="53" spans="2:22" ht="19" customHeight="1" x14ac:dyDescent="0.35">
      <c r="M53" s="2">
        <v>46</v>
      </c>
      <c r="N53" s="85">
        <v>5.427030872681482E-2</v>
      </c>
      <c r="O53" s="85">
        <f t="shared" si="1"/>
        <v>6.2410855035837036E-2</v>
      </c>
      <c r="P53" s="85">
        <f t="shared" si="2"/>
        <v>4.6129762417792597E-2</v>
      </c>
      <c r="Q53" s="86"/>
      <c r="R53" s="87">
        <f t="shared" si="3"/>
        <v>9.0299449990955669E-2</v>
      </c>
      <c r="S53" s="87">
        <f t="shared" si="0"/>
        <v>6.3634300975937155E-2</v>
      </c>
      <c r="T53" s="87">
        <f t="shared" si="0"/>
        <v>0.12848638574464613</v>
      </c>
      <c r="V53" s="29">
        <v>0.15</v>
      </c>
    </row>
    <row r="54" spans="2:22" ht="19" customHeight="1" x14ac:dyDescent="0.35">
      <c r="M54" s="2">
        <v>47</v>
      </c>
      <c r="N54" s="85">
        <v>5.4261127860796732E-2</v>
      </c>
      <c r="O54" s="85">
        <f t="shared" si="1"/>
        <v>6.2400297039916237E-2</v>
      </c>
      <c r="P54" s="85">
        <f t="shared" si="2"/>
        <v>4.6121958681677219E-2</v>
      </c>
      <c r="Q54" s="86"/>
      <c r="R54" s="87">
        <f t="shared" si="3"/>
        <v>8.5685826639043686E-2</v>
      </c>
      <c r="S54" s="87">
        <f t="shared" si="0"/>
        <v>5.9923817072029012E-2</v>
      </c>
      <c r="T54" s="87">
        <f t="shared" si="0"/>
        <v>0.12286330688902961</v>
      </c>
      <c r="V54" s="29">
        <v>0.15</v>
      </c>
    </row>
    <row r="55" spans="2:22" ht="19" customHeight="1" x14ac:dyDescent="0.35">
      <c r="B55" s="145" t="s">
        <v>109</v>
      </c>
      <c r="C55" s="146"/>
      <c r="D55" s="146"/>
      <c r="E55" s="146"/>
      <c r="F55" s="146"/>
      <c r="G55" s="146"/>
      <c r="H55" s="146"/>
      <c r="I55" s="146"/>
      <c r="J55" s="146"/>
      <c r="K55" s="147"/>
      <c r="M55" s="2">
        <v>48</v>
      </c>
      <c r="N55" s="85">
        <v>5.4252310668456705E-2</v>
      </c>
      <c r="O55" s="85">
        <f t="shared" si="1"/>
        <v>6.2390157268725203E-2</v>
      </c>
      <c r="P55" s="85">
        <f t="shared" si="2"/>
        <v>4.6114464068188199E-2</v>
      </c>
      <c r="Q55" s="86"/>
      <c r="R55" s="87">
        <f t="shared" si="3"/>
        <v>8.1308008898142839E-2</v>
      </c>
      <c r="S55" s="87">
        <f t="shared" si="0"/>
        <v>5.6429756267664409E-2</v>
      </c>
      <c r="T55" s="87">
        <f t="shared" si="0"/>
        <v>0.11748642056554891</v>
      </c>
      <c r="V55" s="29">
        <v>0.15</v>
      </c>
    </row>
    <row r="56" spans="2:22" ht="19" customHeight="1" x14ac:dyDescent="0.35">
      <c r="B56" s="148"/>
      <c r="C56" s="149"/>
      <c r="D56" s="149"/>
      <c r="E56" s="149"/>
      <c r="F56" s="149"/>
      <c r="G56" s="149"/>
      <c r="H56" s="149"/>
      <c r="I56" s="149"/>
      <c r="J56" s="149"/>
      <c r="K56" s="150"/>
      <c r="M56" s="2">
        <v>49</v>
      </c>
      <c r="N56" s="85">
        <v>5.4243837910987747E-2</v>
      </c>
      <c r="O56" s="85">
        <f t="shared" si="1"/>
        <v>6.2380413597635902E-2</v>
      </c>
      <c r="P56" s="85">
        <f t="shared" si="2"/>
        <v>4.6107262224339585E-2</v>
      </c>
      <c r="Q56" s="86"/>
      <c r="R56" s="87">
        <f t="shared" si="3"/>
        <v>7.7153928704452146E-2</v>
      </c>
      <c r="S56" s="87">
        <f t="shared" si="0"/>
        <v>5.3139482170068239E-2</v>
      </c>
      <c r="T56" s="87">
        <f t="shared" si="0"/>
        <v>0.11234492886078863</v>
      </c>
      <c r="V56" s="29">
        <v>0.15</v>
      </c>
    </row>
    <row r="57" spans="2:22" ht="19" customHeight="1" x14ac:dyDescent="0.35">
      <c r="B57" s="151"/>
      <c r="C57" s="152"/>
      <c r="D57" s="152"/>
      <c r="E57" s="152"/>
      <c r="F57" s="152"/>
      <c r="G57" s="152"/>
      <c r="H57" s="152"/>
      <c r="I57" s="152"/>
      <c r="J57" s="152"/>
      <c r="K57" s="153"/>
      <c r="M57" s="2">
        <v>50</v>
      </c>
      <c r="N57" s="85">
        <v>5.4235691403614394E-2</v>
      </c>
      <c r="O57" s="85">
        <f t="shared" si="1"/>
        <v>6.2371045114156552E-2</v>
      </c>
      <c r="P57" s="85">
        <f t="shared" si="2"/>
        <v>4.6100337693072237E-2</v>
      </c>
      <c r="Q57" s="86"/>
      <c r="R57" s="87">
        <f t="shared" si="3"/>
        <v>7.3212138735955612E-2</v>
      </c>
      <c r="S57" s="87">
        <f t="shared" si="0"/>
        <v>5.0041098822583854E-2</v>
      </c>
      <c r="T57" s="87">
        <f t="shared" si="0"/>
        <v>0.10742851107818399</v>
      </c>
      <c r="V57" s="29">
        <v>0.15</v>
      </c>
    </row>
    <row r="58" spans="2:22" ht="19" customHeight="1" x14ac:dyDescent="0.35">
      <c r="M58" s="2">
        <v>51</v>
      </c>
      <c r="N58" s="85">
        <v>5.4227853989979868E-2</v>
      </c>
      <c r="O58" s="85">
        <f t="shared" si="1"/>
        <v>6.2362032088476842E-2</v>
      </c>
      <c r="P58" s="85">
        <f t="shared" si="2"/>
        <v>4.6093675891482888E-2</v>
      </c>
      <c r="Q58" s="86"/>
      <c r="R58" s="87">
        <f xml:space="preserve"> ( 1 +N58 ) ^-($M57 + 1  - 0.5)</f>
        <v>6.9471779857036745E-2</v>
      </c>
      <c r="S58" s="87">
        <f xml:space="preserve"> ( 1 +O58 ) ^-($M57 + 1  - 0.5)</f>
        <v>4.7123406775588079E-2</v>
      </c>
      <c r="T58" s="87">
        <f xml:space="preserve"> ( 1 +P58 ) ^-($M57 + 1  - 0.5)</f>
        <v>0.10272730194149748</v>
      </c>
      <c r="V58" s="29">
        <v>0.15</v>
      </c>
    </row>
    <row r="59" spans="2:22" ht="19" customHeight="1" x14ac:dyDescent="0.35">
      <c r="B59" s="92" t="str">
        <f>"Technical note on the calculation of the Nepali risk-free interest rates term structure at " &amp; G3</f>
        <v>Technical note on the calculation of the Nepali risk-free interest rates term structure at End-Bhadra (2082)</v>
      </c>
      <c r="C59" s="88"/>
      <c r="D59" s="88"/>
      <c r="E59" s="88"/>
      <c r="F59" s="88"/>
      <c r="G59" s="88"/>
      <c r="H59" s="88"/>
      <c r="I59" s="88"/>
      <c r="J59" s="88"/>
      <c r="K59" s="89"/>
      <c r="M59" s="2">
        <v>52</v>
      </c>
      <c r="N59" s="85">
        <v>5.4220309507034825E-2</v>
      </c>
      <c r="O59" s="85">
        <f t="shared" si="1"/>
        <v>6.2353355933090042E-2</v>
      </c>
      <c r="P59" s="85">
        <f t="shared" si="2"/>
        <v>4.6087263080979601E-2</v>
      </c>
      <c r="Q59" s="86"/>
      <c r="R59" s="87">
        <f t="shared" ref="R59:T74" si="13" xml:space="preserve"> ( 1 +N59 ) ^-($M58 + 1  - 0.5)</f>
        <v>6.5922550396850105E-2</v>
      </c>
      <c r="S59" s="87">
        <f t="shared" si="13"/>
        <v>4.437586187649073E-2</v>
      </c>
      <c r="T59" s="87">
        <f t="shared" si="13"/>
        <v>9.8231870931652213E-2</v>
      </c>
      <c r="V59" s="29">
        <v>0.15</v>
      </c>
    </row>
    <row r="60" spans="2:22" ht="19" customHeight="1" x14ac:dyDescent="0.35">
      <c r="B60" s="90"/>
      <c r="C60" s="100"/>
      <c r="D60" s="100"/>
      <c r="E60" s="100"/>
      <c r="F60" s="100"/>
      <c r="G60" s="100"/>
      <c r="H60" s="100"/>
      <c r="I60" s="100"/>
      <c r="J60" s="100"/>
      <c r="K60" s="101"/>
      <c r="M60" s="2">
        <v>53</v>
      </c>
      <c r="N60" s="85">
        <v>5.4213042743675111E-2</v>
      </c>
      <c r="O60" s="85">
        <f t="shared" si="1"/>
        <v>6.2344999155226372E-2</v>
      </c>
      <c r="P60" s="85">
        <f t="shared" si="2"/>
        <v>4.6081086332123843E-2</v>
      </c>
      <c r="Q60" s="86"/>
      <c r="R60" s="87">
        <f t="shared" si="13"/>
        <v>6.2554677133040831E-2</v>
      </c>
      <c r="S60" s="87">
        <f t="shared" si="13"/>
        <v>4.1788536587241999E-2</v>
      </c>
      <c r="T60" s="87">
        <f t="shared" si="13"/>
        <v>9.393320267179911E-2</v>
      </c>
      <c r="V60" s="29">
        <v>0.15</v>
      </c>
    </row>
    <row r="61" spans="2:22" ht="19" customHeight="1" x14ac:dyDescent="0.35">
      <c r="B61" s="90"/>
      <c r="C61" s="154" t="s">
        <v>114</v>
      </c>
      <c r="D61" s="154"/>
      <c r="E61" s="154"/>
      <c r="F61" s="154"/>
      <c r="G61" s="154"/>
      <c r="H61" s="154"/>
      <c r="I61" s="154"/>
      <c r="J61" s="154"/>
      <c r="K61" s="155"/>
      <c r="M61" s="2">
        <v>54</v>
      </c>
      <c r="N61" s="85">
        <v>5.420603939558033E-2</v>
      </c>
      <c r="O61" s="85">
        <f t="shared" si="1"/>
        <v>6.2336945304917374E-2</v>
      </c>
      <c r="P61" s="85">
        <f t="shared" si="2"/>
        <v>4.6075133486243279E-2</v>
      </c>
      <c r="Q61" s="86"/>
      <c r="R61" s="87">
        <f t="shared" si="13"/>
        <v>5.9358887866042785E-2</v>
      </c>
      <c r="S61" s="87">
        <f t="shared" si="13"/>
        <v>3.9352083655857246E-2</v>
      </c>
      <c r="T61" s="87">
        <f t="shared" si="13"/>
        <v>8.9822678286307425E-2</v>
      </c>
      <c r="V61" s="29">
        <v>0.15</v>
      </c>
    </row>
    <row r="62" spans="2:22" ht="19" customHeight="1" x14ac:dyDescent="0.35">
      <c r="B62" s="90"/>
      <c r="C62" s="154"/>
      <c r="D62" s="154"/>
      <c r="E62" s="154"/>
      <c r="F62" s="154"/>
      <c r="G62" s="154"/>
      <c r="H62" s="154"/>
      <c r="I62" s="154"/>
      <c r="J62" s="154"/>
      <c r="K62" s="155"/>
      <c r="M62" s="2">
        <v>55</v>
      </c>
      <c r="N62" s="85">
        <v>5.4199286018083326E-2</v>
      </c>
      <c r="O62" s="85">
        <f t="shared" si="1"/>
        <v>6.2329178920795821E-2</v>
      </c>
      <c r="P62" s="85">
        <f t="shared" si="2"/>
        <v>4.6069393115370824E-2</v>
      </c>
      <c r="Q62" s="86"/>
      <c r="R62" s="87">
        <f t="shared" si="13"/>
        <v>5.6326385480702186E-2</v>
      </c>
      <c r="S62" s="87">
        <f t="shared" si="13"/>
        <v>3.7057701984095096E-2</v>
      </c>
      <c r="T62" s="87">
        <f t="shared" si="13"/>
        <v>8.5892057668227037E-2</v>
      </c>
      <c r="V62" s="29">
        <v>0.15</v>
      </c>
    </row>
    <row r="63" spans="2:22" ht="19" customHeight="1" x14ac:dyDescent="0.35">
      <c r="B63" s="90"/>
      <c r="C63" s="154"/>
      <c r="D63" s="154"/>
      <c r="E63" s="154"/>
      <c r="F63" s="154"/>
      <c r="G63" s="154"/>
      <c r="H63" s="154"/>
      <c r="I63" s="154"/>
      <c r="J63" s="154"/>
      <c r="K63" s="155"/>
      <c r="M63" s="2">
        <v>56</v>
      </c>
      <c r="N63" s="85">
        <v>5.4192769978422595E-2</v>
      </c>
      <c r="O63" s="85">
        <f t="shared" si="1"/>
        <v>6.2321685475185983E-2</v>
      </c>
      <c r="P63" s="85">
        <f t="shared" si="2"/>
        <v>4.6063854481659207E-2</v>
      </c>
      <c r="Q63" s="86"/>
      <c r="R63" s="87">
        <f t="shared" si="13"/>
        <v>5.3448823401742458E-2</v>
      </c>
      <c r="S63" s="87">
        <f t="shared" si="13"/>
        <v>3.4897104546946112E-2</v>
      </c>
      <c r="T63" s="87">
        <f t="shared" si="13"/>
        <v>8.2133462597192022E-2</v>
      </c>
      <c r="V63" s="29">
        <v>0.15</v>
      </c>
    </row>
    <row r="64" spans="2:22" ht="19" customHeight="1" x14ac:dyDescent="0.35">
      <c r="B64" s="90"/>
      <c r="C64" s="154"/>
      <c r="D64" s="154"/>
      <c r="E64" s="154"/>
      <c r="F64" s="154"/>
      <c r="G64" s="154"/>
      <c r="H64" s="154"/>
      <c r="I64" s="154"/>
      <c r="J64" s="154"/>
      <c r="K64" s="155"/>
      <c r="M64" s="2">
        <v>57</v>
      </c>
      <c r="N64" s="85">
        <v>5.4186479408363075E-2</v>
      </c>
      <c r="O64" s="85">
        <f t="shared" si="1"/>
        <v>6.2314451319617534E-2</v>
      </c>
      <c r="P64" s="85">
        <f t="shared" si="2"/>
        <v>4.605850749710861E-2</v>
      </c>
      <c r="Q64" s="86"/>
      <c r="R64" s="87">
        <f t="shared" si="13"/>
        <v>5.0718282357928385E-2</v>
      </c>
      <c r="S64" s="87">
        <f t="shared" si="13"/>
        <v>3.2862488231436678E-2</v>
      </c>
      <c r="T64" s="87">
        <f t="shared" si="13"/>
        <v>7.853936065586524E-2</v>
      </c>
      <c r="V64" s="29">
        <v>0.15</v>
      </c>
    </row>
    <row r="65" spans="2:22" ht="19" customHeight="1" x14ac:dyDescent="0.35">
      <c r="B65" s="91"/>
      <c r="C65" s="102"/>
      <c r="D65" s="102"/>
      <c r="E65" s="102"/>
      <c r="F65" s="102"/>
      <c r="G65" s="102"/>
      <c r="H65" s="102"/>
      <c r="I65" s="102"/>
      <c r="J65" s="102"/>
      <c r="K65" s="103"/>
      <c r="M65" s="2">
        <v>58</v>
      </c>
      <c r="N65" s="85">
        <v>5.4180403157890078E-2</v>
      </c>
      <c r="O65" s="85">
        <f t="shared" si="1"/>
        <v>6.2307463631573586E-2</v>
      </c>
      <c r="P65" s="85">
        <f t="shared" si="2"/>
        <v>4.6053342684206564E-2</v>
      </c>
      <c r="Q65" s="86"/>
      <c r="R65" s="87">
        <f t="shared" si="13"/>
        <v>4.8127248376977641E-2</v>
      </c>
      <c r="S65" s="87">
        <f t="shared" si="13"/>
        <v>3.0946505472659792E-2</v>
      </c>
      <c r="T65" s="87">
        <f t="shared" si="13"/>
        <v>7.5102549898227206E-2</v>
      </c>
      <c r="V65" s="29">
        <v>0.15</v>
      </c>
    </row>
    <row r="66" spans="2:22" ht="19" customHeight="1" x14ac:dyDescent="0.35">
      <c r="M66" s="2">
        <v>59</v>
      </c>
      <c r="N66" s="85">
        <v>5.4174530750460859E-2</v>
      </c>
      <c r="O66" s="85">
        <f t="shared" si="1"/>
        <v>6.2300710363029983E-2</v>
      </c>
      <c r="P66" s="85">
        <f t="shared" si="2"/>
        <v>4.6048351137891727E-2</v>
      </c>
      <c r="Q66" s="86"/>
      <c r="R66" s="87">
        <f t="shared" si="13"/>
        <v>4.5668591939520914E-2</v>
      </c>
      <c r="S66" s="87">
        <f t="shared" si="13"/>
        <v>2.9142237574221127E-2</v>
      </c>
      <c r="T66" s="87">
        <f t="shared" si="13"/>
        <v>7.181614422736371E-2</v>
      </c>
      <c r="V66" s="29">
        <v>0.15</v>
      </c>
    </row>
    <row r="67" spans="2:22" ht="19" customHeight="1" x14ac:dyDescent="0.35">
      <c r="B67" s="156" t="s">
        <v>87</v>
      </c>
      <c r="C67" s="157"/>
      <c r="D67" s="157"/>
      <c r="E67" s="157"/>
      <c r="F67" s="157"/>
      <c r="G67" s="157"/>
      <c r="H67" s="157"/>
      <c r="I67" s="157"/>
      <c r="J67" s="157"/>
      <c r="K67" s="158"/>
      <c r="M67" s="2">
        <v>60</v>
      </c>
      <c r="N67" s="85">
        <v>5.416885234014357E-2</v>
      </c>
      <c r="O67" s="85">
        <f t="shared" si="1"/>
        <v>6.2294180191165102E-2</v>
      </c>
      <c r="P67" s="85">
        <f t="shared" si="2"/>
        <v>4.604352448912203E-2</v>
      </c>
      <c r="Q67" s="86"/>
      <c r="R67" s="87">
        <f t="shared" si="13"/>
        <v>4.3335548225849951E-2</v>
      </c>
      <c r="S67" s="87">
        <f t="shared" si="13"/>
        <v>2.7443169608509722E-2</v>
      </c>
      <c r="T67" s="87">
        <f t="shared" si="13"/>
        <v>6.8673559444143883E-2</v>
      </c>
      <c r="V67" s="29">
        <v>0.15</v>
      </c>
    </row>
    <row r="68" spans="2:22" ht="19" customHeight="1" x14ac:dyDescent="0.35">
      <c r="B68" s="159"/>
      <c r="C68" s="160"/>
      <c r="D68" s="160"/>
      <c r="E68" s="160"/>
      <c r="F68" s="160"/>
      <c r="G68" s="160"/>
      <c r="H68" s="160"/>
      <c r="I68" s="160"/>
      <c r="J68" s="160"/>
      <c r="K68" s="161"/>
      <c r="M68" s="2">
        <v>61</v>
      </c>
      <c r="N68" s="85">
        <v>5.4163358670837214E-2</v>
      </c>
      <c r="O68" s="85">
        <f t="shared" si="1"/>
        <v>6.2287862471462792E-2</v>
      </c>
      <c r="P68" s="85">
        <f t="shared" si="2"/>
        <v>4.6038854870211629E-2</v>
      </c>
      <c r="Q68" s="86"/>
      <c r="R68" s="87">
        <f t="shared" si="13"/>
        <v>4.1121698394039591E-2</v>
      </c>
      <c r="S68" s="87">
        <f t="shared" si="13"/>
        <v>2.5843166799680076E-2</v>
      </c>
      <c r="T68" s="87">
        <f t="shared" si="13"/>
        <v>6.5668499931345672E-2</v>
      </c>
      <c r="V68" s="29">
        <v>0.15</v>
      </c>
    </row>
    <row r="69" spans="2:22" ht="19" customHeight="1" x14ac:dyDescent="0.35">
      <c r="B69" s="162"/>
      <c r="C69" s="163"/>
      <c r="D69" s="163"/>
      <c r="E69" s="163"/>
      <c r="F69" s="163"/>
      <c r="G69" s="163"/>
      <c r="H69" s="163"/>
      <c r="I69" s="163"/>
      <c r="J69" s="163"/>
      <c r="K69" s="164"/>
      <c r="M69" s="2">
        <v>62</v>
      </c>
      <c r="N69" s="85">
        <v>5.4158041037684956E-2</v>
      </c>
      <c r="O69" s="85">
        <f t="shared" si="1"/>
        <v>6.2281747193337698E-2</v>
      </c>
      <c r="P69" s="85">
        <f t="shared" si="2"/>
        <v>4.6034334882032214E-2</v>
      </c>
      <c r="Q69" s="86"/>
      <c r="R69" s="87">
        <f t="shared" si="13"/>
        <v>3.9020951832277183E-2</v>
      </c>
      <c r="S69" s="87">
        <f t="shared" si="13"/>
        <v>2.4336452298897956E-2</v>
      </c>
      <c r="T69" s="87">
        <f t="shared" si="13"/>
        <v>6.2794945940557928E-2</v>
      </c>
      <c r="V69" s="29">
        <v>0.15</v>
      </c>
    </row>
    <row r="70" spans="2:22" ht="19" customHeight="1" x14ac:dyDescent="0.35">
      <c r="M70" s="2">
        <v>63</v>
      </c>
      <c r="N70" s="85">
        <v>5.4152891250717206E-2</v>
      </c>
      <c r="O70" s="85">
        <f t="shared" si="1"/>
        <v>6.2275824938324779E-2</v>
      </c>
      <c r="P70" s="85">
        <f t="shared" si="2"/>
        <v>4.6029957563109625E-2</v>
      </c>
      <c r="Q70" s="86"/>
      <c r="R70" s="87">
        <f t="shared" si="13"/>
        <v>3.7027529332075974E-2</v>
      </c>
      <c r="S70" s="87">
        <f t="shared" si="13"/>
        <v>2.2917586267535379E-2</v>
      </c>
      <c r="T70" s="87">
        <f t="shared" si="13"/>
        <v>6.0047141451562432E-2</v>
      </c>
      <c r="V70" s="29">
        <v>0.15</v>
      </c>
    </row>
    <row r="71" spans="2:22" ht="19" customHeight="1" x14ac:dyDescent="0.35">
      <c r="M71" s="2">
        <v>64</v>
      </c>
      <c r="N71" s="85">
        <v>5.4147901600714254E-2</v>
      </c>
      <c r="O71" s="85">
        <f t="shared" si="1"/>
        <v>6.2270086840821387E-2</v>
      </c>
      <c r="P71" s="85">
        <f t="shared" si="2"/>
        <v>4.6025716360607115E-2</v>
      </c>
      <c r="Q71" s="86"/>
      <c r="R71" s="87">
        <f t="shared" si="13"/>
        <v>3.5135947132487036E-2</v>
      </c>
      <c r="S71" s="87">
        <f t="shared" si="13"/>
        <v>2.1581446189560965E-2</v>
      </c>
      <c r="T71" s="87">
        <f t="shared" si="13"/>
        <v>5.7419582575994797E-2</v>
      </c>
      <c r="V71" s="29">
        <v>0.15</v>
      </c>
    </row>
    <row r="72" spans="2:22" ht="19" customHeight="1" x14ac:dyDescent="0.35">
      <c r="M72" s="2">
        <v>65</v>
      </c>
      <c r="N72" s="85">
        <v>5.4143064827239629E-2</v>
      </c>
      <c r="O72" s="85">
        <f t="shared" si="1"/>
        <v>6.226452455132557E-2</v>
      </c>
      <c r="P72" s="85">
        <f t="shared" si="2"/>
        <v>4.602160510315368E-2</v>
      </c>
      <c r="Q72" s="86"/>
      <c r="R72" s="87">
        <f t="shared" si="13"/>
        <v>3.3341001788552031E-2</v>
      </c>
      <c r="S72" s="87">
        <f t="shared" si="13"/>
        <v>2.0323208339480689E-2</v>
      </c>
      <c r="T72" s="87">
        <f t="shared" si="13"/>
        <v>5.490700647895904E-2</v>
      </c>
      <c r="V72" s="29">
        <v>0.15</v>
      </c>
    </row>
    <row r="73" spans="2:22" ht="19" customHeight="1" x14ac:dyDescent="0.35">
      <c r="M73" s="2">
        <v>66</v>
      </c>
      <c r="N73" s="85">
        <v>5.4138374088771313E-2</v>
      </c>
      <c r="O73" s="85">
        <f t="shared" ref="O73:O78" si="14">N73*(1+V73)</f>
        <v>6.2259130202087003E-2</v>
      </c>
      <c r="P73" s="85">
        <f t="shared" ref="P73:P78" si="15">N73*(1-V73)</f>
        <v>4.6017617975455616E-2</v>
      </c>
      <c r="Q73" s="86"/>
      <c r="R73" s="87">
        <f t="shared" si="13"/>
        <v>3.1637755820082415E-2</v>
      </c>
      <c r="S73" s="87">
        <f t="shared" si="13"/>
        <v>1.9138330336894164E-2</v>
      </c>
      <c r="T73" s="87">
        <f t="shared" si="13"/>
        <v>5.2504380793891178E-2</v>
      </c>
      <c r="V73" s="29">
        <v>0.15</v>
      </c>
    </row>
    <row r="74" spans="2:22" ht="19" customHeight="1" x14ac:dyDescent="0.35">
      <c r="M74" s="2">
        <v>67</v>
      </c>
      <c r="N74" s="85">
        <v>5.4133822934844034E-2</v>
      </c>
      <c r="O74" s="85">
        <f t="shared" si="14"/>
        <v>6.2253896375070637E-2</v>
      </c>
      <c r="P74" s="85">
        <f t="shared" si="15"/>
        <v>4.601374949461743E-2</v>
      </c>
      <c r="Q74" s="86"/>
      <c r="R74" s="87">
        <f t="shared" si="13"/>
        <v>3.0021524099453589E-2</v>
      </c>
      <c r="S74" s="87">
        <f t="shared" si="13"/>
        <v>1.8022534723065423E-2</v>
      </c>
      <c r="T74" s="87">
        <f t="shared" si="13"/>
        <v>5.0206893507454539E-2</v>
      </c>
      <c r="V74" s="29">
        <v>0.15</v>
      </c>
    </row>
    <row r="75" spans="2:22" ht="19" customHeight="1" x14ac:dyDescent="0.35">
      <c r="M75" s="2">
        <v>68</v>
      </c>
      <c r="N75" s="85">
        <v>5.4129405280100684E-2</v>
      </c>
      <c r="O75" s="85">
        <f t="shared" si="14"/>
        <v>6.2248816072115784E-2</v>
      </c>
      <c r="P75" s="85">
        <f t="shared" si="15"/>
        <v>4.6009994488085577E-2</v>
      </c>
      <c r="Q75" s="86"/>
      <c r="R75" s="87">
        <f t="shared" ref="R75:T78" si="16" xml:space="preserve"> ( 1 +N75 ) ^-($M74 + 1  - 0.5)</f>
        <v>2.8487860939511563E-2</v>
      </c>
      <c r="S75" s="87">
        <f t="shared" si="16"/>
        <v>1.697179349893984E-2</v>
      </c>
      <c r="T75" s="87">
        <f t="shared" si="16"/>
        <v>4.8009943292589757E-2</v>
      </c>
      <c r="V75" s="29">
        <v>0.15</v>
      </c>
    </row>
    <row r="76" spans="2:22" ht="19" customHeight="1" x14ac:dyDescent="0.35">
      <c r="M76" s="2">
        <v>69</v>
      </c>
      <c r="N76" s="85">
        <v>5.4125115380147415E-2</v>
      </c>
      <c r="O76" s="85">
        <f t="shared" si="14"/>
        <v>6.2243882687169523E-2</v>
      </c>
      <c r="P76" s="85">
        <f t="shared" si="15"/>
        <v>4.60063480731253E-2</v>
      </c>
      <c r="Q76" s="86"/>
      <c r="R76" s="87">
        <f t="shared" si="16"/>
        <v>2.7032547844904616E-2</v>
      </c>
      <c r="S76" s="87">
        <f t="shared" si="16"/>
        <v>1.5982313567764257E-2</v>
      </c>
      <c r="T76" s="87">
        <f t="shared" si="16"/>
        <v>4.5909130269064215E-2</v>
      </c>
      <c r="V76" s="29">
        <v>0.15</v>
      </c>
    </row>
    <row r="77" spans="2:22" ht="19" customHeight="1" x14ac:dyDescent="0.35">
      <c r="M77" s="2">
        <v>70</v>
      </c>
      <c r="N77" s="85">
        <v>5.4120947809106035E-2</v>
      </c>
      <c r="O77" s="85">
        <f t="shared" si="14"/>
        <v>6.2239089980471937E-2</v>
      </c>
      <c r="P77" s="85">
        <f t="shared" si="15"/>
        <v>4.6002805637740125E-2</v>
      </c>
      <c r="Q77" s="86"/>
      <c r="R77" s="87">
        <f t="shared" si="16"/>
        <v>2.5651581892208234E-2</v>
      </c>
      <c r="S77" s="87">
        <f t="shared" si="16"/>
        <v>1.5050523028952175E-2</v>
      </c>
      <c r="T77" s="87">
        <f t="shared" si="16"/>
        <v>4.3900247171940118E-2</v>
      </c>
      <c r="V77" s="29">
        <v>0.15</v>
      </c>
    </row>
    <row r="78" spans="2:22" ht="19" customHeight="1" x14ac:dyDescent="0.35">
      <c r="M78" s="1" t="s">
        <v>100</v>
      </c>
      <c r="N78" s="85">
        <v>5.4116897438756473E-2</v>
      </c>
      <c r="O78" s="85">
        <f t="shared" si="14"/>
        <v>6.2234432054569938E-2</v>
      </c>
      <c r="P78" s="85">
        <f t="shared" si="15"/>
        <v>4.5999362822943E-2</v>
      </c>
      <c r="Q78" s="86"/>
      <c r="R78" s="87">
        <f t="shared" si="16"/>
        <v>2.4341164706130545E-2</v>
      </c>
      <c r="S78" s="87">
        <f t="shared" si="16"/>
        <v>1.4173058273059411E-2</v>
      </c>
      <c r="T78" s="87">
        <f t="shared" si="16"/>
        <v>4.1979270909452783E-2</v>
      </c>
      <c r="V78" s="29">
        <v>0.15</v>
      </c>
    </row>
  </sheetData>
  <mergeCells count="24">
    <mergeCell ref="D39:I39"/>
    <mergeCell ref="K39:K40"/>
    <mergeCell ref="B55:K57"/>
    <mergeCell ref="C61:K64"/>
    <mergeCell ref="B67:K69"/>
    <mergeCell ref="V5:V7"/>
    <mergeCell ref="Y5:AA6"/>
    <mergeCell ref="D7:I7"/>
    <mergeCell ref="K7:K8"/>
    <mergeCell ref="D23:I23"/>
    <mergeCell ref="K23:K24"/>
    <mergeCell ref="N5:N7"/>
    <mergeCell ref="O5:O7"/>
    <mergeCell ref="P5:P7"/>
    <mergeCell ref="R5:R7"/>
    <mergeCell ref="S5:S7"/>
    <mergeCell ref="T5:T7"/>
    <mergeCell ref="N4:P4"/>
    <mergeCell ref="R4:T4"/>
    <mergeCell ref="B2:K2"/>
    <mergeCell ref="N2:P2"/>
    <mergeCell ref="R2:T2"/>
    <mergeCell ref="N3:P3"/>
    <mergeCell ref="R3:T3"/>
  </mergeCells>
  <hyperlinks>
    <hyperlink ref="F5:I5" location="Calculations_OIS!AW11" display="Calculations_OIS!AW11" xr:uid="{7F5D88A2-AF16-4A0E-A72E-6158683F5228}"/>
  </hyperlinks>
  <printOptions horizontalCentered="1" verticalCentered="1"/>
  <pageMargins left="0.7086614173228347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CC400-DC58-4C21-8FE5-00E1CA81D904}">
  <sheetPr>
    <tabColor theme="0"/>
  </sheetPr>
  <dimension ref="B1:AG78"/>
  <sheetViews>
    <sheetView zoomScale="80" zoomScaleNormal="80" workbookViewId="0">
      <selection activeCell="B2" sqref="B2:K2"/>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2" width="8.7265625" style="1"/>
    <col min="13" max="13" width="5.1796875" style="1" customWidth="1"/>
    <col min="14" max="16" width="18.54296875" style="1" customWidth="1"/>
    <col min="17" max="17" width="5.26953125" style="1" customWidth="1"/>
    <col min="18" max="20" width="18.54296875" style="1" customWidth="1"/>
    <col min="21" max="21" width="5.6328125" style="1" customWidth="1"/>
    <col min="22" max="22" width="12.54296875" style="1" customWidth="1"/>
    <col min="23" max="24" width="8.7265625" style="1"/>
    <col min="25" max="25" width="6.6328125" style="1" bestFit="1" customWidth="1"/>
    <col min="26" max="26" width="18" style="1" bestFit="1" customWidth="1"/>
    <col min="27" max="27" width="13.08984375" style="1" bestFit="1" customWidth="1"/>
    <col min="28" max="28" width="8.7265625" style="1"/>
    <col min="29" max="31" width="12.26953125" style="1" customWidth="1"/>
    <col min="32" max="16384" width="8.7265625" style="1"/>
  </cols>
  <sheetData>
    <row r="1" spans="2:33" ht="35.15" customHeight="1" x14ac:dyDescent="0.35"/>
    <row r="2" spans="2:33" ht="21" customHeight="1" x14ac:dyDescent="0.35">
      <c r="B2" s="182" t="s">
        <v>64</v>
      </c>
      <c r="C2" s="182"/>
      <c r="D2" s="182"/>
      <c r="E2" s="182"/>
      <c r="F2" s="182"/>
      <c r="G2" s="182"/>
      <c r="H2" s="182"/>
      <c r="I2" s="182"/>
      <c r="J2" s="182"/>
      <c r="K2" s="182"/>
      <c r="N2" s="180" t="s">
        <v>66</v>
      </c>
      <c r="O2" s="180"/>
      <c r="P2" s="180"/>
      <c r="R2" s="180" t="s">
        <v>101</v>
      </c>
      <c r="S2" s="180"/>
      <c r="T2" s="180"/>
    </row>
    <row r="3" spans="2:33" ht="19" customHeight="1" x14ac:dyDescent="0.35">
      <c r="B3" s="36" t="s">
        <v>47</v>
      </c>
      <c r="D3" s="2"/>
      <c r="F3" s="42" t="s">
        <v>22</v>
      </c>
      <c r="G3" s="36" t="s">
        <v>111</v>
      </c>
      <c r="H3" s="35"/>
      <c r="I3" s="35"/>
      <c r="N3" s="181" t="str">
        <f>G3</f>
        <v>End-Shrawan (2082)</v>
      </c>
      <c r="O3" s="181"/>
      <c r="P3" s="181"/>
      <c r="R3" s="181" t="str">
        <f>N3</f>
        <v>End-Shrawan (2082)</v>
      </c>
      <c r="S3" s="181"/>
      <c r="T3" s="181"/>
    </row>
    <row r="4" spans="2:33" ht="19" customHeight="1" thickBot="1" x14ac:dyDescent="0.4">
      <c r="B4" s="37"/>
      <c r="D4" s="2"/>
      <c r="H4" s="35"/>
      <c r="I4" s="35"/>
      <c r="N4" s="178" t="s">
        <v>46</v>
      </c>
      <c r="O4" s="178"/>
      <c r="P4" s="178"/>
      <c r="R4" s="178" t="str">
        <f>N4</f>
        <v>Nepali risk-free curves - General bucket</v>
      </c>
      <c r="S4" s="178"/>
      <c r="T4" s="178"/>
    </row>
    <row r="5" spans="2:33" ht="19" customHeight="1" x14ac:dyDescent="0.35">
      <c r="B5" s="36" t="s">
        <v>83</v>
      </c>
      <c r="C5" s="36"/>
      <c r="D5" s="2"/>
      <c r="E5" s="2"/>
      <c r="G5" s="35"/>
      <c r="H5" s="35"/>
      <c r="I5" s="35"/>
      <c r="N5" s="174" t="s">
        <v>23</v>
      </c>
      <c r="O5" s="174" t="s">
        <v>41</v>
      </c>
      <c r="P5" s="174" t="s">
        <v>42</v>
      </c>
      <c r="R5" s="175" t="str">
        <f>N5</f>
        <v>General 
non-stressed 
zero coupon rates</v>
      </c>
      <c r="S5" s="175" t="str">
        <f>O5</f>
        <v>General 
Stress up 
zero coupon rates</v>
      </c>
      <c r="T5" s="175" t="str">
        <f>P5</f>
        <v>General 
Stress down 
zero coupon rates</v>
      </c>
      <c r="V5" s="165" t="s">
        <v>44</v>
      </c>
      <c r="Y5" s="168" t="s">
        <v>92</v>
      </c>
      <c r="Z5" s="169"/>
      <c r="AA5" s="170"/>
      <c r="AD5" s="121" t="s">
        <v>96</v>
      </c>
      <c r="AE5" s="121"/>
      <c r="AG5" s="84"/>
    </row>
    <row r="6" spans="2:33" ht="19" customHeight="1" thickBot="1" x14ac:dyDescent="0.4">
      <c r="B6" s="2"/>
      <c r="C6" s="2"/>
      <c r="D6" s="2"/>
      <c r="E6" s="2"/>
      <c r="F6" s="2"/>
      <c r="G6" s="2"/>
      <c r="H6" s="2"/>
      <c r="N6" s="174"/>
      <c r="O6" s="174"/>
      <c r="P6" s="174"/>
      <c r="R6" s="176"/>
      <c r="S6" s="176"/>
      <c r="T6" s="176"/>
      <c r="V6" s="166"/>
      <c r="Y6" s="171"/>
      <c r="Z6" s="172"/>
      <c r="AA6" s="173"/>
      <c r="AD6" s="84"/>
      <c r="AE6" s="84"/>
      <c r="AG6" s="84"/>
    </row>
    <row r="7" spans="2:33" ht="19" customHeight="1" thickBot="1" x14ac:dyDescent="0.4">
      <c r="B7" s="5"/>
      <c r="C7" s="2" t="s">
        <v>5</v>
      </c>
      <c r="D7" s="140" t="s">
        <v>82</v>
      </c>
      <c r="E7" s="141"/>
      <c r="F7" s="141"/>
      <c r="G7" s="141"/>
      <c r="H7" s="141"/>
      <c r="I7" s="142"/>
      <c r="K7" s="143" t="s">
        <v>20</v>
      </c>
      <c r="N7" s="174"/>
      <c r="O7" s="174"/>
      <c r="P7" s="174"/>
      <c r="R7" s="177"/>
      <c r="S7" s="177"/>
      <c r="T7" s="177"/>
      <c r="V7" s="167"/>
      <c r="AE7" s="84"/>
      <c r="AG7" s="84"/>
    </row>
    <row r="8" spans="2:33" ht="19" customHeight="1" thickBot="1" x14ac:dyDescent="0.4">
      <c r="B8" s="3"/>
      <c r="C8" s="4" t="s">
        <v>1</v>
      </c>
      <c r="D8" s="6" t="s">
        <v>0</v>
      </c>
      <c r="E8" s="6" t="s">
        <v>13</v>
      </c>
      <c r="F8" s="6" t="s">
        <v>2</v>
      </c>
      <c r="G8" s="6" t="s">
        <v>3</v>
      </c>
      <c r="H8" s="6" t="s">
        <v>68</v>
      </c>
      <c r="I8" s="7" t="s">
        <v>6</v>
      </c>
      <c r="J8" s="8" t="s">
        <v>7</v>
      </c>
      <c r="K8" s="144"/>
      <c r="M8" s="2">
        <v>1</v>
      </c>
      <c r="N8" s="85">
        <v>4.9407480124380988E-2</v>
      </c>
      <c r="O8" s="85">
        <f>N8*(1+V8)</f>
        <v>7.6581594192790536E-2</v>
      </c>
      <c r="P8" s="85">
        <f>N8*(1-V8)</f>
        <v>2.2233366055971444E-2</v>
      </c>
      <c r="Q8" s="86"/>
      <c r="R8" s="87">
        <f xml:space="preserve"> ( 1 +N8 ) ^-($M8 - 0.5)</f>
        <v>0.97617554201172319</v>
      </c>
      <c r="S8" s="87">
        <f t="shared" ref="S8:T57" si="0" xml:space="preserve"> ( 1 +O8 ) ^-($M8 - 0.5)</f>
        <v>0.96377692632052137</v>
      </c>
      <c r="T8" s="87">
        <f t="shared" si="0"/>
        <v>0.98906531892275773</v>
      </c>
      <c r="V8" s="29">
        <v>0.55000000000000004</v>
      </c>
      <c r="Y8" s="122" t="s">
        <v>93</v>
      </c>
      <c r="Z8" s="123" t="s">
        <v>95</v>
      </c>
      <c r="AA8" s="124" t="s">
        <v>94</v>
      </c>
      <c r="AD8" s="120" t="s">
        <v>97</v>
      </c>
      <c r="AE8" s="84"/>
      <c r="AG8" s="84"/>
    </row>
    <row r="9" spans="2:33" ht="19" customHeight="1" thickBot="1" x14ac:dyDescent="0.4">
      <c r="B9" s="25">
        <v>20820431</v>
      </c>
      <c r="C9" s="2"/>
      <c r="D9" s="2"/>
      <c r="E9" s="2"/>
      <c r="F9" s="2"/>
      <c r="G9" s="2"/>
      <c r="H9" s="2"/>
      <c r="I9" s="2"/>
      <c r="J9" s="2"/>
      <c r="M9" s="2">
        <v>2</v>
      </c>
      <c r="N9" s="85">
        <v>4.8819262271948549E-2</v>
      </c>
      <c r="O9" s="85">
        <f t="shared" ref="O9:O72" si="1">N9*(1+V9)</f>
        <v>7.5669856521520251E-2</v>
      </c>
      <c r="P9" s="85">
        <f t="shared" ref="P9:P72" si="2">N9*(1-V9)</f>
        <v>2.1968668022376844E-2</v>
      </c>
      <c r="Q9" s="86"/>
      <c r="R9" s="87">
        <f t="shared" ref="R9:R57" si="3" xml:space="preserve"> ( 1 +N9 ) ^-($M9 - 0.5)</f>
        <v>0.930998578123027</v>
      </c>
      <c r="S9" s="87">
        <f t="shared" si="0"/>
        <v>0.89635800666745791</v>
      </c>
      <c r="T9" s="87">
        <f t="shared" si="0"/>
        <v>0.96792928147787261</v>
      </c>
      <c r="V9" s="29">
        <v>0.55000000000000004</v>
      </c>
      <c r="Y9" s="125">
        <v>1</v>
      </c>
      <c r="Z9" s="126">
        <v>0.2</v>
      </c>
      <c r="AA9" s="127">
        <v>7.4999999999999997E-3</v>
      </c>
      <c r="AD9" s="119">
        <v>5.3916666666666668E-2</v>
      </c>
    </row>
    <row r="10" spans="2:33" ht="19" customHeight="1" x14ac:dyDescent="0.35">
      <c r="B10" s="9">
        <v>1</v>
      </c>
      <c r="C10" s="104">
        <v>5.4974999999999892E-2</v>
      </c>
      <c r="D10" s="105">
        <v>3.9688746081293594E-2</v>
      </c>
      <c r="E10" s="105">
        <v>2.8413651431051599E-2</v>
      </c>
      <c r="F10" s="43">
        <v>2.6663000000006251E-2</v>
      </c>
      <c r="G10" s="43">
        <v>4.3527665076237926E-2</v>
      </c>
      <c r="H10" s="43">
        <v>1.6585000000023421E-2</v>
      </c>
      <c r="I10" s="43">
        <f>IF(  ABS( MAX( D10:H10 ) )  &gt;  ABS(  MIN(D10:H10 ) ),
                                                 (  SUM(D10:H10) - ABS( MAX(D10:H10) ) ) / 4,
                                                  (  SUM(D10:H10) +  ABS( MIN(D10:H10)  )  )   / 4 )</f>
        <v>2.7837599378093714E-2</v>
      </c>
      <c r="J10" s="106">
        <f t="shared" ref="J10:J19" si="4" xml:space="preserve"> IF( I10 &gt; 0, MAX( -$AA9, -I10*$Z9 ), MIN( $AA9, -I10*$Z9 )  )</f>
        <v>-5.5675198756187433E-3</v>
      </c>
      <c r="K10" s="107">
        <f>C10+J10</f>
        <v>4.9407480124381148E-2</v>
      </c>
      <c r="M10" s="2">
        <v>3</v>
      </c>
      <c r="N10" s="85">
        <v>4.9430639162075352E-2</v>
      </c>
      <c r="O10" s="85">
        <f t="shared" si="1"/>
        <v>7.6617490701216803E-2</v>
      </c>
      <c r="P10" s="85">
        <f t="shared" si="2"/>
        <v>2.2243787622933907E-2</v>
      </c>
      <c r="Q10" s="86"/>
      <c r="R10" s="87">
        <f t="shared" si="3"/>
        <v>0.88637122906002608</v>
      </c>
      <c r="S10" s="87">
        <f t="shared" si="0"/>
        <v>0.8314696900650913</v>
      </c>
      <c r="T10" s="87">
        <f t="shared" si="0"/>
        <v>0.94648514065632428</v>
      </c>
      <c r="V10" s="29">
        <v>0.55000000000000004</v>
      </c>
      <c r="Y10" s="128">
        <v>2</v>
      </c>
      <c r="Z10" s="129">
        <v>0.2</v>
      </c>
      <c r="AA10" s="130">
        <v>7.4999999999999997E-3</v>
      </c>
      <c r="AD10" s="84"/>
    </row>
    <row r="11" spans="2:33" ht="19" customHeight="1" x14ac:dyDescent="0.35">
      <c r="B11" s="10">
        <v>2</v>
      </c>
      <c r="C11" s="108">
        <v>5.4358697155593161E-2</v>
      </c>
      <c r="D11" s="109">
        <v>3.927574461451111E-2</v>
      </c>
      <c r="E11" s="44">
        <v>2.7486849075011532E-2</v>
      </c>
      <c r="F11" s="44">
        <v>2.469969715559972E-2</v>
      </c>
      <c r="G11" s="44">
        <v>4.3848290428810888E-2</v>
      </c>
      <c r="H11" s="44">
        <v>1.9326406827759435E-2</v>
      </c>
      <c r="I11" s="44">
        <f t="shared" ref="I11:I19" si="5">IF(  ABS( MAX( D11:H11 ) )  &gt;  ABS(  MIN(D11:H11 ) ),
                                                 (  SUM(D11:H11) - ABS( MAX(D11:H11) ) ) / 4,
                                                  (  SUM(D11:H11) +  ABS( MIN(D11:H11)  )  )   / 4 )</f>
        <v>2.7697174418220449E-2</v>
      </c>
      <c r="J11" s="110">
        <f t="shared" si="4"/>
        <v>-5.5394348836440904E-3</v>
      </c>
      <c r="K11" s="111">
        <f t="shared" ref="K11:K19" si="6">C11+J11</f>
        <v>4.881926227194907E-2</v>
      </c>
      <c r="M11" s="2">
        <v>4</v>
      </c>
      <c r="N11" s="85">
        <v>5.013715266856611E-2</v>
      </c>
      <c r="O11" s="85">
        <f t="shared" si="1"/>
        <v>7.7712586636277475E-2</v>
      </c>
      <c r="P11" s="85">
        <f t="shared" si="2"/>
        <v>2.2561718700854747E-2</v>
      </c>
      <c r="Q11" s="86"/>
      <c r="R11" s="87">
        <f t="shared" si="3"/>
        <v>0.84263388090102154</v>
      </c>
      <c r="S11" s="87">
        <f t="shared" si="0"/>
        <v>0.76955498788880816</v>
      </c>
      <c r="T11" s="87">
        <f t="shared" si="0"/>
        <v>0.92488267536926727</v>
      </c>
      <c r="V11" s="29">
        <v>0.55000000000000004</v>
      </c>
      <c r="Y11" s="128">
        <v>3</v>
      </c>
      <c r="Z11" s="129">
        <v>0.2</v>
      </c>
      <c r="AA11" s="130">
        <v>7.4999999999999997E-3</v>
      </c>
      <c r="AD11" s="120" t="s">
        <v>98</v>
      </c>
    </row>
    <row r="12" spans="2:33" ht="19" customHeight="1" x14ac:dyDescent="0.35">
      <c r="B12" s="10">
        <v>3</v>
      </c>
      <c r="C12" s="108">
        <v>5.5071566132140148E-2</v>
      </c>
      <c r="D12" s="109">
        <v>3.9679420798070186E-2</v>
      </c>
      <c r="E12" s="44">
        <v>2.7781277011318606E-2</v>
      </c>
      <c r="F12" s="44">
        <v>2.4495566132147317E-2</v>
      </c>
      <c r="G12" s="44">
        <v>4.4507865987518214E-2</v>
      </c>
      <c r="H12" s="44">
        <v>2.0862275459751833E-2</v>
      </c>
      <c r="I12" s="44">
        <f t="shared" si="5"/>
        <v>2.8204634850321986E-2</v>
      </c>
      <c r="J12" s="110">
        <f t="shared" si="4"/>
        <v>-5.6409269700643978E-3</v>
      </c>
      <c r="K12" s="111">
        <f t="shared" si="6"/>
        <v>4.9430639162075754E-2</v>
      </c>
      <c r="M12" s="2">
        <v>5</v>
      </c>
      <c r="N12" s="85">
        <v>5.0777676702070229E-2</v>
      </c>
      <c r="O12" s="85">
        <f t="shared" si="1"/>
        <v>6.6010979712691306E-2</v>
      </c>
      <c r="P12" s="85">
        <f t="shared" si="2"/>
        <v>3.5544373691449159E-2</v>
      </c>
      <c r="Q12" s="86"/>
      <c r="R12" s="87">
        <f t="shared" si="3"/>
        <v>0.80020494307695467</v>
      </c>
      <c r="S12" s="87">
        <f t="shared" si="0"/>
        <v>0.75001931815824319</v>
      </c>
      <c r="T12" s="87">
        <f t="shared" si="0"/>
        <v>0.8545565153214284</v>
      </c>
      <c r="V12" s="30">
        <v>0.3</v>
      </c>
      <c r="Y12" s="128">
        <v>4</v>
      </c>
      <c r="Z12" s="129">
        <v>0.2</v>
      </c>
      <c r="AA12" s="130">
        <v>7.4999999999999997E-3</v>
      </c>
      <c r="AD12" s="119" t="s">
        <v>99</v>
      </c>
    </row>
    <row r="13" spans="2:33" ht="19" customHeight="1" x14ac:dyDescent="0.35">
      <c r="B13" s="10">
        <v>4</v>
      </c>
      <c r="C13" s="108">
        <v>5.5842379349310578E-2</v>
      </c>
      <c r="D13" s="109">
        <v>4.0036639417006858E-2</v>
      </c>
      <c r="E13" s="44">
        <v>2.8023172276229857E-2</v>
      </c>
      <c r="F13" s="44">
        <v>2.4496379349317143E-2</v>
      </c>
      <c r="G13" s="44">
        <v>4.497049305872447E-2</v>
      </c>
      <c r="H13" s="44">
        <v>2.1548342572324408E-2</v>
      </c>
      <c r="I13" s="44">
        <f t="shared" si="5"/>
        <v>2.8526133403719567E-2</v>
      </c>
      <c r="J13" s="110">
        <f t="shared" si="4"/>
        <v>-5.7052266807439134E-3</v>
      </c>
      <c r="K13" s="111">
        <f t="shared" si="6"/>
        <v>5.0137152668566665E-2</v>
      </c>
      <c r="M13" s="2">
        <v>6</v>
      </c>
      <c r="N13" s="85">
        <v>5.1320127301353047E-2</v>
      </c>
      <c r="O13" s="85">
        <f t="shared" si="1"/>
        <v>6.6716165491758961E-2</v>
      </c>
      <c r="P13" s="85">
        <f t="shared" si="2"/>
        <v>3.5924089110947133E-2</v>
      </c>
      <c r="Q13" s="86"/>
      <c r="R13" s="87">
        <f t="shared" si="3"/>
        <v>0.75937730873977982</v>
      </c>
      <c r="S13" s="87">
        <f t="shared" si="0"/>
        <v>0.70102124293221546</v>
      </c>
      <c r="T13" s="87">
        <f t="shared" si="0"/>
        <v>0.82356213941229395</v>
      </c>
      <c r="V13" s="30">
        <v>0.3</v>
      </c>
      <c r="Y13" s="128">
        <v>5</v>
      </c>
      <c r="Z13" s="129">
        <v>0.2</v>
      </c>
      <c r="AA13" s="130">
        <v>7.4999999999999997E-3</v>
      </c>
      <c r="AD13" s="84"/>
    </row>
    <row r="14" spans="2:33" ht="19" customHeight="1" thickBot="1" x14ac:dyDescent="0.4">
      <c r="B14" s="10">
        <v>5</v>
      </c>
      <c r="C14" s="112">
        <v>5.6515313618474172E-2</v>
      </c>
      <c r="D14" s="113">
        <v>4.0398377774102823E-2</v>
      </c>
      <c r="E14" s="45">
        <v>2.8161621824347005E-2</v>
      </c>
      <c r="F14" s="45">
        <v>2.4444313618480651E-2</v>
      </c>
      <c r="G14" s="45">
        <v>4.5308603670069392E-2</v>
      </c>
      <c r="H14" s="45">
        <v>2.1748425111140834E-2</v>
      </c>
      <c r="I14" s="45">
        <f t="shared" si="5"/>
        <v>2.8688184582017828E-2</v>
      </c>
      <c r="J14" s="114">
        <f t="shared" si="4"/>
        <v>-5.7376369164035658E-3</v>
      </c>
      <c r="K14" s="115">
        <f t="shared" si="6"/>
        <v>5.0777676702070604E-2</v>
      </c>
      <c r="M14" s="2">
        <v>7</v>
      </c>
      <c r="N14" s="85">
        <v>5.1805293222366711E-2</v>
      </c>
      <c r="O14" s="85">
        <f t="shared" si="1"/>
        <v>6.7346881189076724E-2</v>
      </c>
      <c r="P14" s="85">
        <f t="shared" si="2"/>
        <v>3.6263705255656697E-2</v>
      </c>
      <c r="Q14" s="86"/>
      <c r="R14" s="87">
        <f t="shared" si="3"/>
        <v>0.72014543412232701</v>
      </c>
      <c r="S14" s="87">
        <f t="shared" si="0"/>
        <v>0.65465681740376125</v>
      </c>
      <c r="T14" s="87">
        <f t="shared" si="0"/>
        <v>0.79331037078093647</v>
      </c>
      <c r="V14" s="30">
        <v>0.3</v>
      </c>
      <c r="Y14" s="128">
        <v>6</v>
      </c>
      <c r="Z14" s="129">
        <v>0.2</v>
      </c>
      <c r="AA14" s="130">
        <v>7.4999999999999997E-3</v>
      </c>
      <c r="AC14" s="28"/>
      <c r="AD14" s="84"/>
    </row>
    <row r="15" spans="2:33" ht="19" customHeight="1" x14ac:dyDescent="0.35">
      <c r="B15" s="10">
        <v>6</v>
      </c>
      <c r="C15" s="108">
        <v>5.7055599532302992E-2</v>
      </c>
      <c r="D15" s="109">
        <v>4.067817173264543E-2</v>
      </c>
      <c r="E15" s="44">
        <v>2.808930389565556E-2</v>
      </c>
      <c r="F15" s="44">
        <v>2.430659953230907E-2</v>
      </c>
      <c r="G15" s="44">
        <v>4.5382746279915454E-2</v>
      </c>
      <c r="H15" s="44">
        <v>2.1635369458380627E-2</v>
      </c>
      <c r="I15" s="49">
        <f t="shared" si="5"/>
        <v>2.8677361154747671E-2</v>
      </c>
      <c r="J15" s="110">
        <f t="shared" si="4"/>
        <v>-5.7354722309495348E-3</v>
      </c>
      <c r="K15" s="116">
        <f t="shared" si="6"/>
        <v>5.1320127301353456E-2</v>
      </c>
      <c r="M15" s="2">
        <v>8</v>
      </c>
      <c r="N15" s="85">
        <v>5.2266600576486244E-2</v>
      </c>
      <c r="O15" s="85">
        <f t="shared" si="1"/>
        <v>6.0106590662959175E-2</v>
      </c>
      <c r="P15" s="85">
        <f t="shared" si="2"/>
        <v>4.4426610490013306E-2</v>
      </c>
      <c r="Q15" s="86"/>
      <c r="R15" s="87">
        <f t="shared" si="3"/>
        <v>0.68242763552453023</v>
      </c>
      <c r="S15" s="87">
        <f t="shared" si="0"/>
        <v>0.64547361021639826</v>
      </c>
      <c r="T15" s="87">
        <f t="shared" si="0"/>
        <v>0.7217977705721399</v>
      </c>
      <c r="V15" s="29">
        <v>0.15</v>
      </c>
      <c r="Y15" s="128">
        <v>7</v>
      </c>
      <c r="Z15" s="129">
        <v>0.2</v>
      </c>
      <c r="AA15" s="130">
        <v>7.4999999999999997E-3</v>
      </c>
      <c r="AC15" s="28"/>
      <c r="AD15" s="84"/>
    </row>
    <row r="16" spans="2:33" ht="19" customHeight="1" x14ac:dyDescent="0.35">
      <c r="B16" s="10">
        <v>7</v>
      </c>
      <c r="C16" s="108">
        <v>5.7520513186732458E-2</v>
      </c>
      <c r="D16" s="109">
        <v>4.0933854465817765E-2</v>
      </c>
      <c r="E16" s="44">
        <v>2.785552841654626E-2</v>
      </c>
      <c r="F16" s="44">
        <v>2.4144513186737937E-2</v>
      </c>
      <c r="G16" s="44">
        <v>4.54052663747051E-2</v>
      </c>
      <c r="H16" s="44">
        <v>2.1370503218205883E-2</v>
      </c>
      <c r="I16" s="44">
        <f t="shared" si="5"/>
        <v>2.8576099821826961E-2</v>
      </c>
      <c r="J16" s="110">
        <f t="shared" si="4"/>
        <v>-5.7152199643653928E-3</v>
      </c>
      <c r="K16" s="111">
        <f t="shared" si="6"/>
        <v>5.1805293222367065E-2</v>
      </c>
      <c r="M16" s="2">
        <v>9</v>
      </c>
      <c r="N16" s="85">
        <v>5.268917139429985E-2</v>
      </c>
      <c r="O16" s="85">
        <f t="shared" si="1"/>
        <v>6.0592547103444826E-2</v>
      </c>
      <c r="P16" s="85">
        <f t="shared" si="2"/>
        <v>4.4785795685154874E-2</v>
      </c>
      <c r="Q16" s="86"/>
      <c r="R16" s="87">
        <f t="shared" si="3"/>
        <v>0.64632161142604438</v>
      </c>
      <c r="S16" s="87">
        <f t="shared" si="0"/>
        <v>0.60650885627713624</v>
      </c>
      <c r="T16" s="87">
        <f t="shared" si="0"/>
        <v>0.68907785607224303</v>
      </c>
      <c r="V16" s="29">
        <v>0.15</v>
      </c>
      <c r="Y16" s="128">
        <v>8</v>
      </c>
      <c r="Z16" s="129">
        <v>0.2</v>
      </c>
      <c r="AA16" s="130">
        <v>7.4999999999999997E-3</v>
      </c>
      <c r="AC16" s="28"/>
      <c r="AD16" s="84"/>
    </row>
    <row r="17" spans="2:27" ht="19" customHeight="1" x14ac:dyDescent="0.35">
      <c r="B17" s="10">
        <v>8</v>
      </c>
      <c r="C17" s="108">
        <v>5.7950967592183433E-2</v>
      </c>
      <c r="D17" s="109">
        <v>4.109952636020564E-2</v>
      </c>
      <c r="E17" s="44">
        <v>2.7527899392266075E-2</v>
      </c>
      <c r="F17" s="44">
        <v>2.3989967592188854E-2</v>
      </c>
      <c r="G17" s="44">
        <v>4.5266704555113835E-2</v>
      </c>
      <c r="H17" s="44">
        <v>2.1069946969275444E-2</v>
      </c>
      <c r="I17" s="44">
        <f t="shared" si="5"/>
        <v>2.8421835078484003E-2</v>
      </c>
      <c r="J17" s="110">
        <f t="shared" si="4"/>
        <v>-5.6843670156968007E-3</v>
      </c>
      <c r="K17" s="111">
        <f t="shared" si="6"/>
        <v>5.2266600576486633E-2</v>
      </c>
      <c r="M17" s="2">
        <v>10</v>
      </c>
      <c r="N17" s="85">
        <v>5.3065456990101456E-2</v>
      </c>
      <c r="O17" s="85">
        <f t="shared" si="1"/>
        <v>6.1025275538616669E-2</v>
      </c>
      <c r="P17" s="85">
        <f t="shared" si="2"/>
        <v>4.5105638441586236E-2</v>
      </c>
      <c r="Q17" s="86"/>
      <c r="R17" s="87">
        <f t="shared" si="3"/>
        <v>0.61189092514938648</v>
      </c>
      <c r="S17" s="87">
        <f t="shared" si="0"/>
        <v>0.56964667637529209</v>
      </c>
      <c r="T17" s="87">
        <f t="shared" si="0"/>
        <v>0.65762480701349935</v>
      </c>
      <c r="V17" s="29">
        <v>0.15</v>
      </c>
      <c r="Y17" s="128">
        <v>9</v>
      </c>
      <c r="Z17" s="129">
        <v>0.2</v>
      </c>
      <c r="AA17" s="130">
        <v>7.4999999999999997E-3</v>
      </c>
    </row>
    <row r="18" spans="2:27" ht="19" customHeight="1" thickBot="1" x14ac:dyDescent="0.4">
      <c r="B18" s="10">
        <v>9</v>
      </c>
      <c r="C18" s="108">
        <v>5.834013553503925E-2</v>
      </c>
      <c r="D18" s="109">
        <v>4.1276387055475983E-2</v>
      </c>
      <c r="E18" s="44">
        <v>2.718077370239147E-2</v>
      </c>
      <c r="F18" s="44">
        <v>2.3818135535044416E-2</v>
      </c>
      <c r="G18" s="44">
        <v>4.5033427169963725E-2</v>
      </c>
      <c r="H18" s="44">
        <v>2.0743986521865931E-2</v>
      </c>
      <c r="I18" s="44">
        <f t="shared" si="5"/>
        <v>2.825482070369445E-2</v>
      </c>
      <c r="J18" s="110">
        <f t="shared" si="4"/>
        <v>-5.6509641407388907E-3</v>
      </c>
      <c r="K18" s="111">
        <f t="shared" si="6"/>
        <v>5.2689171394300363E-2</v>
      </c>
      <c r="M18" s="2">
        <v>11</v>
      </c>
      <c r="N18" s="85">
        <v>5.3352935711370897E-2</v>
      </c>
      <c r="O18" s="85">
        <f t="shared" si="1"/>
        <v>6.1355876068076527E-2</v>
      </c>
      <c r="P18" s="85">
        <f t="shared" si="2"/>
        <v>4.534999535466526E-2</v>
      </c>
      <c r="Q18" s="86"/>
      <c r="R18" s="87">
        <f t="shared" si="3"/>
        <v>0.57939393559137375</v>
      </c>
      <c r="S18" s="87">
        <f t="shared" si="0"/>
        <v>0.53512987712061333</v>
      </c>
      <c r="T18" s="87">
        <f t="shared" si="0"/>
        <v>0.62769970236254524</v>
      </c>
      <c r="V18" s="29">
        <v>0.15</v>
      </c>
      <c r="Y18" s="131">
        <v>10</v>
      </c>
      <c r="Z18" s="132">
        <v>0.2</v>
      </c>
      <c r="AA18" s="133">
        <v>7.4999999999999997E-3</v>
      </c>
    </row>
    <row r="19" spans="2:27" ht="19" customHeight="1" thickBot="1" x14ac:dyDescent="0.4">
      <c r="B19" s="11">
        <v>10</v>
      </c>
      <c r="C19" s="112">
        <v>5.8678667667943607E-2</v>
      </c>
      <c r="D19" s="113">
        <v>4.1400780083092892E-2</v>
      </c>
      <c r="E19" s="45">
        <v>2.686601016879453E-2</v>
      </c>
      <c r="F19" s="45">
        <v>2.3614667667948508E-2</v>
      </c>
      <c r="G19" s="45">
        <v>4.4790615360048358E-2</v>
      </c>
      <c r="H19" s="45">
        <v>2.038275563699754E-2</v>
      </c>
      <c r="I19" s="45">
        <f t="shared" si="5"/>
        <v>2.8066053389208367E-2</v>
      </c>
      <c r="J19" s="114">
        <f t="shared" si="4"/>
        <v>-5.6132106778416738E-3</v>
      </c>
      <c r="K19" s="117">
        <f t="shared" si="6"/>
        <v>5.3065456990101935E-2</v>
      </c>
      <c r="M19" s="2">
        <v>12</v>
      </c>
      <c r="N19" s="85">
        <v>5.35645697517102E-2</v>
      </c>
      <c r="O19" s="85">
        <f t="shared" si="1"/>
        <v>6.1599255214466728E-2</v>
      </c>
      <c r="P19" s="85">
        <f t="shared" si="2"/>
        <v>4.5529884288953666E-2</v>
      </c>
      <c r="Q19" s="86"/>
      <c r="R19" s="87">
        <f t="shared" si="3"/>
        <v>0.54877799746501343</v>
      </c>
      <c r="S19" s="87">
        <f t="shared" si="0"/>
        <v>0.50286688886508113</v>
      </c>
      <c r="T19" s="87">
        <f t="shared" si="0"/>
        <v>0.59928142476494828</v>
      </c>
      <c r="V19" s="29">
        <v>0.15</v>
      </c>
    </row>
    <row r="20" spans="2:27" ht="19" customHeight="1" x14ac:dyDescent="0.35">
      <c r="M20" s="2">
        <v>13</v>
      </c>
      <c r="N20" s="85">
        <v>5.3721551683924451E-2</v>
      </c>
      <c r="O20" s="85">
        <f t="shared" si="1"/>
        <v>6.1779784436513115E-2</v>
      </c>
      <c r="P20" s="85">
        <f t="shared" si="2"/>
        <v>4.5663318931335781E-2</v>
      </c>
      <c r="Q20" s="86"/>
      <c r="R20" s="87">
        <f t="shared" si="3"/>
        <v>0.51990825824576969</v>
      </c>
      <c r="S20" s="87">
        <f t="shared" si="0"/>
        <v>0.47268230518752019</v>
      </c>
      <c r="T20" s="87">
        <f t="shared" si="0"/>
        <v>0.57227079171295614</v>
      </c>
      <c r="V20" s="29">
        <v>0.15</v>
      </c>
    </row>
    <row r="21" spans="2:27" ht="19" customHeight="1" x14ac:dyDescent="0.35">
      <c r="M21" s="2">
        <v>14</v>
      </c>
      <c r="N21" s="85">
        <v>5.3838542494322184E-2</v>
      </c>
      <c r="O21" s="85">
        <f t="shared" si="1"/>
        <v>6.1914323868470504E-2</v>
      </c>
      <c r="P21" s="85">
        <f t="shared" si="2"/>
        <v>4.5762761120173856E-2</v>
      </c>
      <c r="Q21" s="86"/>
      <c r="R21" s="87">
        <f t="shared" si="3"/>
        <v>0.4926629973229249</v>
      </c>
      <c r="S21" s="87">
        <f t="shared" si="0"/>
        <v>0.44441840318532089</v>
      </c>
      <c r="T21" s="87">
        <f t="shared" si="0"/>
        <v>0.54657802442038494</v>
      </c>
      <c r="V21" s="29">
        <v>0.15</v>
      </c>
    </row>
    <row r="22" spans="2:27" ht="19" customHeight="1" x14ac:dyDescent="0.35">
      <c r="M22" s="2">
        <v>15</v>
      </c>
      <c r="N22" s="85">
        <v>5.3925906536258505E-2</v>
      </c>
      <c r="O22" s="85">
        <f t="shared" si="1"/>
        <v>6.2014792516697274E-2</v>
      </c>
      <c r="P22" s="85">
        <f t="shared" si="2"/>
        <v>4.583702055581973E-2</v>
      </c>
      <c r="Q22" s="86"/>
      <c r="R22" s="87">
        <f t="shared" si="3"/>
        <v>0.46693221649400823</v>
      </c>
      <c r="S22" s="87">
        <f t="shared" si="0"/>
        <v>0.41793312434193869</v>
      </c>
      <c r="T22" s="87">
        <f t="shared" si="0"/>
        <v>0.5221218179985142</v>
      </c>
      <c r="V22" s="29">
        <v>0.15</v>
      </c>
    </row>
    <row r="23" spans="2:27" ht="19" customHeight="1" x14ac:dyDescent="0.35">
      <c r="B23" s="5"/>
      <c r="C23" s="2" t="s">
        <v>5</v>
      </c>
      <c r="D23" s="140" t="s">
        <v>82</v>
      </c>
      <c r="E23" s="141"/>
      <c r="F23" s="141"/>
      <c r="G23" s="141"/>
      <c r="H23" s="141"/>
      <c r="I23" s="142"/>
      <c r="K23" s="143" t="s">
        <v>20</v>
      </c>
      <c r="M23" s="2">
        <v>16</v>
      </c>
      <c r="N23" s="85">
        <v>5.3991102687900971E-2</v>
      </c>
      <c r="O23" s="85">
        <f t="shared" si="1"/>
        <v>6.2089768091086114E-2</v>
      </c>
      <c r="P23" s="85">
        <f t="shared" si="2"/>
        <v>4.5892437284715822E-2</v>
      </c>
      <c r="Q23" s="86"/>
      <c r="R23" s="87">
        <f t="shared" si="3"/>
        <v>0.44261625163881452</v>
      </c>
      <c r="S23" s="87">
        <f t="shared" si="0"/>
        <v>0.39309816172345885</v>
      </c>
      <c r="T23" s="87">
        <f t="shared" si="0"/>
        <v>0.49882837366864058</v>
      </c>
      <c r="V23" s="29">
        <v>0.15</v>
      </c>
    </row>
    <row r="24" spans="2:27" ht="19" customHeight="1" x14ac:dyDescent="0.35">
      <c r="B24" s="3"/>
      <c r="C24" s="4" t="s">
        <v>1</v>
      </c>
      <c r="D24" s="6" t="s">
        <v>0</v>
      </c>
      <c r="E24" s="6" t="s">
        <v>13</v>
      </c>
      <c r="F24" s="6" t="s">
        <v>2</v>
      </c>
      <c r="G24" s="6" t="s">
        <v>3</v>
      </c>
      <c r="H24" s="6" t="s">
        <v>68</v>
      </c>
      <c r="I24" s="7" t="s">
        <v>6</v>
      </c>
      <c r="J24" s="8" t="s">
        <v>7</v>
      </c>
      <c r="K24" s="144"/>
      <c r="M24" s="2">
        <v>17</v>
      </c>
      <c r="N24" s="85">
        <v>5.4039579213616351E-2</v>
      </c>
      <c r="O24" s="85">
        <f t="shared" si="1"/>
        <v>6.2145516095658798E-2</v>
      </c>
      <c r="P24" s="85">
        <f t="shared" si="2"/>
        <v>4.5933642331573897E-2</v>
      </c>
      <c r="Q24" s="86"/>
      <c r="R24" s="87">
        <f t="shared" si="3"/>
        <v>0.41962450050119343</v>
      </c>
      <c r="S24" s="87">
        <f t="shared" si="0"/>
        <v>0.36979724318318585</v>
      </c>
      <c r="T24" s="87">
        <f t="shared" si="0"/>
        <v>0.4766304868848098</v>
      </c>
      <c r="V24" s="29">
        <v>0.15</v>
      </c>
    </row>
    <row r="25" spans="2:27" ht="19" customHeight="1" thickBot="1" x14ac:dyDescent="0.4">
      <c r="B25" s="25">
        <v>20820332</v>
      </c>
      <c r="C25" s="2"/>
      <c r="D25" s="2"/>
      <c r="E25" s="2"/>
      <c r="F25" s="2"/>
      <c r="G25" s="2"/>
      <c r="H25" s="2"/>
      <c r="I25" s="2"/>
      <c r="J25" s="2"/>
      <c r="M25" s="2">
        <v>18</v>
      </c>
      <c r="N25" s="85">
        <v>5.407536563818649E-2</v>
      </c>
      <c r="O25" s="85">
        <f t="shared" si="1"/>
        <v>6.2186670483914457E-2</v>
      </c>
      <c r="P25" s="85">
        <f t="shared" si="2"/>
        <v>4.5964060792458517E-2</v>
      </c>
      <c r="Q25" s="86"/>
      <c r="R25" s="87">
        <f t="shared" si="3"/>
        <v>0.39787429736141489</v>
      </c>
      <c r="S25" s="87">
        <f t="shared" si="0"/>
        <v>0.3479246313471524</v>
      </c>
      <c r="T25" s="87">
        <f t="shared" si="0"/>
        <v>0.45546672750370193</v>
      </c>
      <c r="V25" s="29">
        <v>0.15</v>
      </c>
    </row>
    <row r="26" spans="2:27" ht="19" customHeight="1" x14ac:dyDescent="0.35">
      <c r="B26" s="9">
        <v>1</v>
      </c>
      <c r="C26" s="104">
        <v>5.5224999999996048E-2</v>
      </c>
      <c r="D26" s="105">
        <v>3.9837619069674889E-2</v>
      </c>
      <c r="E26" s="105">
        <v>2.7641772535259481E-2</v>
      </c>
      <c r="F26" s="43">
        <v>2.605747999998494E-2</v>
      </c>
      <c r="G26" s="43">
        <v>4.1582452088977415E-2</v>
      </c>
      <c r="H26" s="43">
        <v>1.4990000000052767E-2</v>
      </c>
      <c r="I26" s="43">
        <f>IF(  ABS( MAX( D26:H26 ) )  &gt;  ABS(  MIN(D26:H26 ) ),
                                                 (  SUM(D26:H26) - ABS( MAX(D26:H26) ) ) / 4,
                                                  (  SUM(D26:H26) +  ABS( MIN(D26:H26)  )  )   / 4 )</f>
        <v>2.7131717901243021E-2</v>
      </c>
      <c r="J26" s="106">
        <f t="shared" ref="J26:J35" si="7" xml:space="preserve"> IF( I26 &gt; 0, MAX( -$AA9, -I26*$Z9 ), MIN( $AA9, -I26*$Z9 )  )</f>
        <v>-5.4263435802486045E-3</v>
      </c>
      <c r="K26" s="107">
        <f>C26+J26</f>
        <v>4.9798656419747442E-2</v>
      </c>
      <c r="M26" s="2">
        <v>19</v>
      </c>
      <c r="N26" s="85">
        <v>5.4101473650805199E-2</v>
      </c>
      <c r="O26" s="85">
        <f t="shared" si="1"/>
        <v>6.2216694698425973E-2</v>
      </c>
      <c r="P26" s="85">
        <f t="shared" si="2"/>
        <v>4.5986252603184417E-2</v>
      </c>
      <c r="Q26" s="86"/>
      <c r="R26" s="87">
        <f t="shared" si="3"/>
        <v>0.37728993623579099</v>
      </c>
      <c r="S26" s="87">
        <f t="shared" si="0"/>
        <v>0.32738383124493736</v>
      </c>
      <c r="T26" s="87">
        <f t="shared" si="0"/>
        <v>0.43528072095801162</v>
      </c>
      <c r="V26" s="29">
        <v>0.15</v>
      </c>
    </row>
    <row r="27" spans="2:27" ht="19" customHeight="1" x14ac:dyDescent="0.35">
      <c r="B27" s="10">
        <v>2</v>
      </c>
      <c r="C27" s="108">
        <v>5.4877727190436598E-2</v>
      </c>
      <c r="D27" s="109">
        <v>3.9795886784429468E-2</v>
      </c>
      <c r="E27" s="44">
        <v>2.6569889506542488E-2</v>
      </c>
      <c r="F27" s="44">
        <v>2.4633597190428125E-2</v>
      </c>
      <c r="G27" s="44">
        <v>4.2174689815682953E-2</v>
      </c>
      <c r="H27" s="44">
        <v>1.7997879390106331E-2</v>
      </c>
      <c r="I27" s="44">
        <f t="shared" ref="I27:I35" si="8">IF(  ABS( MAX( D27:H27 ) )  &gt;  ABS(  MIN(D27:H27 ) ),
                                                 (  SUM(D27:H27) - ABS( MAX(D27:H27) ) ) / 4,
                                                  (  SUM(D27:H27) +  ABS( MIN(D27:H27)  )  )   / 4 )</f>
        <v>2.7249313217876603E-2</v>
      </c>
      <c r="J27" s="110">
        <f t="shared" si="7"/>
        <v>-5.4498626435753213E-3</v>
      </c>
      <c r="K27" s="111">
        <f t="shared" ref="K27:K35" si="9">C27+J27</f>
        <v>4.942786454686128E-2</v>
      </c>
      <c r="M27" s="2">
        <v>20</v>
      </c>
      <c r="N27" s="85">
        <v>5.4120174278016409E-2</v>
      </c>
      <c r="O27" s="85">
        <f t="shared" si="1"/>
        <v>6.2238200419718864E-2</v>
      </c>
      <c r="P27" s="85">
        <f t="shared" si="2"/>
        <v>4.6002148136313946E-2</v>
      </c>
      <c r="Q27" s="86"/>
      <c r="R27" s="87">
        <f t="shared" si="3"/>
        <v>0.35780183164119761</v>
      </c>
      <c r="S27" s="87">
        <f t="shared" si="0"/>
        <v>0.30808648465890059</v>
      </c>
      <c r="T27" s="87">
        <f t="shared" si="0"/>
        <v>0.4160205268659658</v>
      </c>
      <c r="V27" s="29">
        <v>0.15</v>
      </c>
    </row>
    <row r="28" spans="2:27" ht="19" customHeight="1" x14ac:dyDescent="0.35">
      <c r="B28" s="10">
        <v>3</v>
      </c>
      <c r="C28" s="108">
        <v>5.5713448431955692E-2</v>
      </c>
      <c r="D28" s="109">
        <v>4.0630436847426177E-2</v>
      </c>
      <c r="E28" s="44">
        <v>2.7094562610012973E-2</v>
      </c>
      <c r="F28" s="44">
        <v>2.4410338431948952E-2</v>
      </c>
      <c r="G28" s="44">
        <v>4.3033057757346338E-2</v>
      </c>
      <c r="H28" s="44">
        <v>1.9652502905330715E-2</v>
      </c>
      <c r="I28" s="44">
        <f t="shared" si="8"/>
        <v>2.7946960198679704E-2</v>
      </c>
      <c r="J28" s="110">
        <f t="shared" si="7"/>
        <v>-5.5893920397359414E-3</v>
      </c>
      <c r="K28" s="111">
        <f t="shared" si="9"/>
        <v>5.012405639221975E-2</v>
      </c>
      <c r="M28" s="2">
        <v>21</v>
      </c>
      <c r="N28" s="85">
        <v>5.413319294464447E-2</v>
      </c>
      <c r="O28" s="85">
        <f t="shared" si="1"/>
        <v>6.2253171886341135E-2</v>
      </c>
      <c r="P28" s="85">
        <f t="shared" si="2"/>
        <v>4.6013214002947798E-2</v>
      </c>
      <c r="Q28" s="86"/>
      <c r="R28" s="87">
        <f t="shared" si="3"/>
        <v>0.33934580131511499</v>
      </c>
      <c r="S28" s="87">
        <f t="shared" si="0"/>
        <v>0.28995142694537362</v>
      </c>
      <c r="T28" s="87">
        <f t="shared" si="0"/>
        <v>0.39763810618548989</v>
      </c>
      <c r="V28" s="29">
        <v>0.15</v>
      </c>
    </row>
    <row r="29" spans="2:27" ht="19" customHeight="1" x14ac:dyDescent="0.35">
      <c r="B29" s="10">
        <v>4</v>
      </c>
      <c r="C29" s="108">
        <v>5.657480651004243E-2</v>
      </c>
      <c r="D29" s="109">
        <v>4.1388008952470745E-2</v>
      </c>
      <c r="E29" s="44">
        <v>2.7746279272466978E-2</v>
      </c>
      <c r="F29" s="44">
        <v>2.431745651003614E-2</v>
      </c>
      <c r="G29" s="44">
        <v>4.3532716794016713E-2</v>
      </c>
      <c r="H29" s="44">
        <v>2.0484478128213413E-2</v>
      </c>
      <c r="I29" s="44">
        <f t="shared" si="8"/>
        <v>2.8484055715796819E-2</v>
      </c>
      <c r="J29" s="110">
        <f t="shared" si="7"/>
        <v>-5.6968111431593641E-3</v>
      </c>
      <c r="K29" s="111">
        <f t="shared" si="9"/>
        <v>5.0877995366883068E-2</v>
      </c>
      <c r="M29" s="2">
        <v>22</v>
      </c>
      <c r="N29" s="85">
        <v>5.4141848886831934E-2</v>
      </c>
      <c r="O29" s="85">
        <f t="shared" si="1"/>
        <v>6.2263126219856718E-2</v>
      </c>
      <c r="P29" s="85">
        <f t="shared" si="2"/>
        <v>4.6020571553807142E-2</v>
      </c>
      <c r="Q29" s="86"/>
      <c r="R29" s="87">
        <f t="shared" si="3"/>
        <v>0.32186245443552514</v>
      </c>
      <c r="S29" s="87">
        <f t="shared" si="0"/>
        <v>0.27290388263135407</v>
      </c>
      <c r="T29" s="87">
        <f t="shared" si="0"/>
        <v>0.38008886625906069</v>
      </c>
      <c r="V29" s="29">
        <v>0.15</v>
      </c>
    </row>
    <row r="30" spans="2:27" ht="19" customHeight="1" thickBot="1" x14ac:dyDescent="0.4">
      <c r="B30" s="10">
        <v>5</v>
      </c>
      <c r="C30" s="112">
        <v>5.7270169222417344E-2</v>
      </c>
      <c r="D30" s="113">
        <v>4.2083481410679413E-2</v>
      </c>
      <c r="E30" s="45">
        <v>2.8011861821812811E-2</v>
      </c>
      <c r="F30" s="45">
        <v>2.4131919222411646E-2</v>
      </c>
      <c r="G30" s="45">
        <v>4.3787573780739386E-2</v>
      </c>
      <c r="H30" s="45">
        <v>2.0811306538663921E-2</v>
      </c>
      <c r="I30" s="45">
        <f t="shared" si="8"/>
        <v>2.8759642248391948E-2</v>
      </c>
      <c r="J30" s="114">
        <f t="shared" si="7"/>
        <v>-5.7519284496783899E-3</v>
      </c>
      <c r="K30" s="115">
        <f t="shared" si="9"/>
        <v>5.1518240772738956E-2</v>
      </c>
      <c r="M30" s="2">
        <v>23</v>
      </c>
      <c r="N30" s="85">
        <v>5.4147156149560116E-2</v>
      </c>
      <c r="O30" s="85">
        <f t="shared" si="1"/>
        <v>6.2269229571994128E-2</v>
      </c>
      <c r="P30" s="85">
        <f t="shared" si="2"/>
        <v>4.6025082727126097E-2</v>
      </c>
      <c r="Q30" s="86"/>
      <c r="R30" s="87">
        <f t="shared" si="3"/>
        <v>0.30529666978438719</v>
      </c>
      <c r="S30" s="87">
        <f t="shared" si="0"/>
        <v>0.25687477827257804</v>
      </c>
      <c r="T30" s="87">
        <f t="shared" si="0"/>
        <v>0.36333127306660112</v>
      </c>
      <c r="V30" s="29">
        <v>0.15</v>
      </c>
    </row>
    <row r="31" spans="2:27" ht="19" customHeight="1" x14ac:dyDescent="0.35">
      <c r="B31" s="10">
        <v>6</v>
      </c>
      <c r="C31" s="108">
        <v>5.7760019846281319E-2</v>
      </c>
      <c r="D31" s="109">
        <v>4.2362993897800516E-2</v>
      </c>
      <c r="E31" s="44">
        <v>2.7992342336923492E-2</v>
      </c>
      <c r="F31" s="44">
        <v>2.3822579846275449E-2</v>
      </c>
      <c r="G31" s="44">
        <v>4.3794794476041954E-2</v>
      </c>
      <c r="H31" s="44">
        <v>2.0735794171614863E-2</v>
      </c>
      <c r="I31" s="49">
        <f t="shared" si="8"/>
        <v>2.872842756315358E-2</v>
      </c>
      <c r="J31" s="110">
        <f t="shared" si="7"/>
        <v>-5.745685512630716E-3</v>
      </c>
      <c r="K31" s="116">
        <f t="shared" si="9"/>
        <v>5.2014334333650603E-2</v>
      </c>
      <c r="M31" s="2">
        <v>24</v>
      </c>
      <c r="N31" s="85">
        <v>5.4149897628782639E-2</v>
      </c>
      <c r="O31" s="85">
        <f t="shared" si="1"/>
        <v>6.227238227310003E-2</v>
      </c>
      <c r="P31" s="85">
        <f t="shared" si="2"/>
        <v>4.6027412984465242E-2</v>
      </c>
      <c r="Q31" s="86"/>
      <c r="R31" s="87">
        <f t="shared" si="3"/>
        <v>0.28959714991425878</v>
      </c>
      <c r="S31" s="87">
        <f t="shared" si="0"/>
        <v>0.24180015378307007</v>
      </c>
      <c r="T31" s="87">
        <f t="shared" si="0"/>
        <v>0.34732652077388093</v>
      </c>
      <c r="V31" s="29">
        <v>0.15</v>
      </c>
    </row>
    <row r="32" spans="2:27" ht="19" customHeight="1" x14ac:dyDescent="0.35">
      <c r="B32" s="10">
        <v>7</v>
      </c>
      <c r="C32" s="108">
        <v>5.8155157090126641E-2</v>
      </c>
      <c r="D32" s="109">
        <v>4.2547349937263501E-2</v>
      </c>
      <c r="E32" s="44">
        <v>2.7800340205033525E-2</v>
      </c>
      <c r="F32" s="44">
        <v>2.3508297090121033E-2</v>
      </c>
      <c r="G32" s="44">
        <v>4.3625993994452106E-2</v>
      </c>
      <c r="H32" s="44">
        <v>2.050034435819903E-2</v>
      </c>
      <c r="I32" s="44">
        <f t="shared" si="8"/>
        <v>2.8589082897654272E-2</v>
      </c>
      <c r="J32" s="110">
        <f t="shared" si="7"/>
        <v>-5.7178165795308544E-3</v>
      </c>
      <c r="K32" s="111">
        <f t="shared" si="9"/>
        <v>5.2437340510595787E-2</v>
      </c>
      <c r="M32" s="2">
        <v>25</v>
      </c>
      <c r="N32" s="85">
        <v>5.415067992408118E-2</v>
      </c>
      <c r="O32" s="85">
        <f t="shared" si="1"/>
        <v>6.2273281912693351E-2</v>
      </c>
      <c r="P32" s="85">
        <f t="shared" si="2"/>
        <v>4.6028077935469001E-2</v>
      </c>
      <c r="Q32" s="86"/>
      <c r="R32" s="87">
        <f t="shared" si="3"/>
        <v>0.27471603919674364</v>
      </c>
      <c r="S32" s="87">
        <f t="shared" si="0"/>
        <v>0.22762065619191993</v>
      </c>
      <c r="T32" s="87">
        <f t="shared" si="0"/>
        <v>0.33203824975094909</v>
      </c>
      <c r="V32" s="29">
        <v>0.15</v>
      </c>
    </row>
    <row r="33" spans="2:22" ht="19" customHeight="1" x14ac:dyDescent="0.35">
      <c r="B33" s="10">
        <v>8</v>
      </c>
      <c r="C33" s="108">
        <v>5.8528347589766661E-2</v>
      </c>
      <c r="D33" s="109">
        <v>4.2815618408142297E-2</v>
      </c>
      <c r="E33" s="44">
        <v>2.7505960046608768E-2</v>
      </c>
      <c r="F33" s="44">
        <v>2.3268037589761592E-2</v>
      </c>
      <c r="G33" s="44">
        <v>4.3349222667029785E-2</v>
      </c>
      <c r="H33" s="44">
        <v>2.0262401302921562E-2</v>
      </c>
      <c r="I33" s="44">
        <f t="shared" si="8"/>
        <v>2.8463004336858555E-2</v>
      </c>
      <c r="J33" s="110">
        <f t="shared" si="7"/>
        <v>-5.6926008673717117E-3</v>
      </c>
      <c r="K33" s="111">
        <f t="shared" si="9"/>
        <v>5.2835746722394952E-2</v>
      </c>
      <c r="M33" s="2">
        <v>26</v>
      </c>
      <c r="N33" s="85">
        <v>5.4149974353510766E-2</v>
      </c>
      <c r="O33" s="85">
        <f t="shared" si="1"/>
        <v>6.2272470506537378E-2</v>
      </c>
      <c r="P33" s="85">
        <f t="shared" si="2"/>
        <v>4.6027478200484147E-2</v>
      </c>
      <c r="Q33" s="86"/>
      <c r="R33" s="87">
        <f t="shared" si="3"/>
        <v>0.26060859540577647</v>
      </c>
      <c r="S33" s="87">
        <f t="shared" si="0"/>
        <v>0.21428110231693073</v>
      </c>
      <c r="T33" s="87">
        <f t="shared" si="0"/>
        <v>0.31743230539404133</v>
      </c>
      <c r="V33" s="29">
        <v>0.15</v>
      </c>
    </row>
    <row r="34" spans="2:22" ht="19" customHeight="1" x14ac:dyDescent="0.35">
      <c r="B34" s="10">
        <v>9</v>
      </c>
      <c r="C34" s="108">
        <v>5.8872286303886412E-2</v>
      </c>
      <c r="D34" s="109">
        <v>4.2945847040091412E-2</v>
      </c>
      <c r="E34" s="44">
        <v>2.7184972190575474E-2</v>
      </c>
      <c r="F34" s="44">
        <v>2.3075586303881623E-2</v>
      </c>
      <c r="G34" s="44">
        <v>4.3039251763258735E-2</v>
      </c>
      <c r="H34" s="44">
        <v>2.0006264251309025E-2</v>
      </c>
      <c r="I34" s="44">
        <f t="shared" si="8"/>
        <v>2.8303167446464383E-2</v>
      </c>
      <c r="J34" s="110">
        <f t="shared" si="7"/>
        <v>-5.660633489292877E-3</v>
      </c>
      <c r="K34" s="111">
        <f t="shared" si="9"/>
        <v>5.3211652814593537E-2</v>
      </c>
      <c r="M34" s="2">
        <v>27</v>
      </c>
      <c r="N34" s="85">
        <v>5.4148147874595542E-2</v>
      </c>
      <c r="O34" s="85">
        <f t="shared" si="1"/>
        <v>6.2270370055784868E-2</v>
      </c>
      <c r="P34" s="85">
        <f t="shared" si="2"/>
        <v>4.602592569340621E-2</v>
      </c>
      <c r="Q34" s="86"/>
      <c r="R34" s="87">
        <f t="shared" si="3"/>
        <v>0.24723290610716625</v>
      </c>
      <c r="S34" s="87">
        <f t="shared" si="0"/>
        <v>0.20173009907837927</v>
      </c>
      <c r="T34" s="87">
        <f t="shared" si="0"/>
        <v>0.30347653119461843</v>
      </c>
      <c r="V34" s="29">
        <v>0.15</v>
      </c>
    </row>
    <row r="35" spans="2:22" ht="19" customHeight="1" thickBot="1" x14ac:dyDescent="0.4">
      <c r="B35" s="11">
        <v>10</v>
      </c>
      <c r="C35" s="112">
        <v>5.9173301301998382E-2</v>
      </c>
      <c r="D35" s="113">
        <v>4.3141197752371685E-2</v>
      </c>
      <c r="E35" s="45">
        <v>2.6890052585980317E-2</v>
      </c>
      <c r="F35" s="45">
        <v>2.2898061301993788E-2</v>
      </c>
      <c r="G35" s="45">
        <v>4.2748440312222025E-2</v>
      </c>
      <c r="H35" s="45">
        <v>1.9717110129857218E-2</v>
      </c>
      <c r="I35" s="45">
        <f t="shared" si="8"/>
        <v>2.8063416082513337E-2</v>
      </c>
      <c r="J35" s="114">
        <f t="shared" si="7"/>
        <v>-5.6126832165026676E-3</v>
      </c>
      <c r="K35" s="117">
        <f t="shared" si="9"/>
        <v>5.3560618085495712E-2</v>
      </c>
      <c r="M35" s="2">
        <v>28</v>
      </c>
      <c r="N35" s="85">
        <v>5.4145486566435919E-2</v>
      </c>
      <c r="O35" s="85">
        <f t="shared" si="1"/>
        <v>6.2267309551401299E-2</v>
      </c>
      <c r="P35" s="85">
        <f t="shared" si="2"/>
        <v>4.6023663581470531E-2</v>
      </c>
      <c r="Q35" s="86"/>
      <c r="R35" s="87">
        <f t="shared" si="3"/>
        <v>0.23454964254845245</v>
      </c>
      <c r="S35" s="87">
        <f t="shared" si="0"/>
        <v>0.18991971209332245</v>
      </c>
      <c r="T35" s="87">
        <f t="shared" si="0"/>
        <v>0.29014059050669572</v>
      </c>
      <c r="V35" s="29">
        <v>0.15</v>
      </c>
    </row>
    <row r="36" spans="2:22" ht="19" customHeight="1" x14ac:dyDescent="0.35">
      <c r="M36" s="2">
        <v>29</v>
      </c>
      <c r="N36" s="85">
        <v>5.4142213578811216E-2</v>
      </c>
      <c r="O36" s="85">
        <f t="shared" si="1"/>
        <v>6.2263545615632895E-2</v>
      </c>
      <c r="P36" s="85">
        <f t="shared" si="2"/>
        <v>4.6020881541989529E-2</v>
      </c>
      <c r="Q36" s="86"/>
      <c r="R36" s="87">
        <f t="shared" si="3"/>
        <v>0.22252184496548399</v>
      </c>
      <c r="S36" s="87">
        <f t="shared" si="0"/>
        <v>0.17880517480865277</v>
      </c>
      <c r="T36" s="87">
        <f t="shared" si="0"/>
        <v>0.2773958123497941</v>
      </c>
      <c r="V36" s="29">
        <v>0.15</v>
      </c>
    </row>
    <row r="37" spans="2:22" ht="19" customHeight="1" x14ac:dyDescent="0.35">
      <c r="M37" s="2">
        <v>30</v>
      </c>
      <c r="N37" s="85">
        <v>5.4138502931627919E-2</v>
      </c>
      <c r="O37" s="85">
        <f t="shared" si="1"/>
        <v>6.2259278371372101E-2</v>
      </c>
      <c r="P37" s="85">
        <f t="shared" si="2"/>
        <v>4.601772749188373E-2</v>
      </c>
      <c r="Q37" s="86"/>
      <c r="R37" s="87">
        <f t="shared" si="3"/>
        <v>0.21111473425721458</v>
      </c>
      <c r="S37" s="87">
        <f t="shared" si="0"/>
        <v>0.1683446317815934</v>
      </c>
      <c r="T37" s="87">
        <f t="shared" si="0"/>
        <v>0.26521505734871897</v>
      </c>
      <c r="V37" s="29">
        <v>0.15</v>
      </c>
    </row>
    <row r="38" spans="2:22" ht="19" customHeight="1" x14ac:dyDescent="0.35">
      <c r="M38" s="2">
        <v>31</v>
      </c>
      <c r="N38" s="85">
        <v>5.4134490178898043E-2</v>
      </c>
      <c r="O38" s="85">
        <f t="shared" si="1"/>
        <v>6.2254663705732745E-2</v>
      </c>
      <c r="P38" s="85">
        <f t="shared" si="2"/>
        <v>4.6014316652063333E-2</v>
      </c>
      <c r="Q38" s="86"/>
      <c r="R38" s="87">
        <f t="shared" si="3"/>
        <v>0.20029554584796519</v>
      </c>
      <c r="S38" s="87">
        <f t="shared" si="0"/>
        <v>0.15849891083503662</v>
      </c>
      <c r="T38" s="87">
        <f t="shared" si="0"/>
        <v>0.25357260056142317</v>
      </c>
      <c r="V38" s="29">
        <v>0.15</v>
      </c>
    </row>
    <row r="39" spans="2:22" ht="19" customHeight="1" x14ac:dyDescent="0.35">
      <c r="B39" s="5"/>
      <c r="C39" s="2" t="s">
        <v>5</v>
      </c>
      <c r="D39" s="140" t="s">
        <v>82</v>
      </c>
      <c r="E39" s="141"/>
      <c r="F39" s="141"/>
      <c r="G39" s="141"/>
      <c r="H39" s="141"/>
      <c r="I39" s="142"/>
      <c r="K39" s="143" t="s">
        <v>20</v>
      </c>
      <c r="M39" s="2">
        <v>32</v>
      </c>
      <c r="N39" s="85">
        <v>5.4130280687561205E-2</v>
      </c>
      <c r="O39" s="85">
        <f t="shared" si="1"/>
        <v>6.224982279069538E-2</v>
      </c>
      <c r="P39" s="85">
        <f t="shared" si="2"/>
        <v>4.6010738584427023E-2</v>
      </c>
      <c r="Q39" s="86"/>
      <c r="R39" s="87">
        <f t="shared" si="3"/>
        <v>0.19003338227896563</v>
      </c>
      <c r="S39" s="87">
        <f t="shared" si="0"/>
        <v>0.14923131973740505</v>
      </c>
      <c r="T39" s="87">
        <f t="shared" si="0"/>
        <v>0.24244402849414776</v>
      </c>
      <c r="V39" s="29">
        <v>0.15</v>
      </c>
    </row>
    <row r="40" spans="2:22" ht="19" customHeight="1" x14ac:dyDescent="0.35">
      <c r="B40" s="3"/>
      <c r="C40" s="4" t="s">
        <v>1</v>
      </c>
      <c r="D40" s="6" t="s">
        <v>0</v>
      </c>
      <c r="E40" s="6" t="s">
        <v>13</v>
      </c>
      <c r="F40" s="6" t="s">
        <v>2</v>
      </c>
      <c r="G40" s="6" t="s">
        <v>3</v>
      </c>
      <c r="H40" s="6" t="s">
        <v>68</v>
      </c>
      <c r="I40" s="7" t="s">
        <v>6</v>
      </c>
      <c r="J40" s="8" t="s">
        <v>7</v>
      </c>
      <c r="K40" s="144"/>
      <c r="M40" s="2">
        <v>33</v>
      </c>
      <c r="N40" s="85">
        <v>5.4125956090852689E-2</v>
      </c>
      <c r="O40" s="85">
        <f t="shared" si="1"/>
        <v>6.2244849504480587E-2</v>
      </c>
      <c r="P40" s="85">
        <f t="shared" si="2"/>
        <v>4.6007062677224785E-2</v>
      </c>
      <c r="Q40" s="86"/>
      <c r="R40" s="87">
        <f t="shared" si="3"/>
        <v>0.18029908166964029</v>
      </c>
      <c r="S40" s="87">
        <f t="shared" si="0"/>
        <v>0.14050746381420093</v>
      </c>
      <c r="T40" s="87">
        <f t="shared" si="0"/>
        <v>0.23180614806206684</v>
      </c>
      <c r="V40" s="29">
        <v>0.15</v>
      </c>
    </row>
    <row r="41" spans="2:22" ht="19" customHeight="1" thickBot="1" x14ac:dyDescent="0.4">
      <c r="B41" s="25">
        <v>20820232</v>
      </c>
      <c r="C41" s="2"/>
      <c r="D41" s="2"/>
      <c r="E41" s="2"/>
      <c r="F41" s="2"/>
      <c r="G41" s="2"/>
      <c r="H41" s="2"/>
      <c r="I41" s="2"/>
      <c r="J41" s="2"/>
      <c r="M41" s="2">
        <v>34</v>
      </c>
      <c r="N41" s="85">
        <v>5.4121579336883885E-2</v>
      </c>
      <c r="O41" s="85">
        <f t="shared" si="1"/>
        <v>6.2239816237416465E-2</v>
      </c>
      <c r="P41" s="85">
        <f t="shared" si="2"/>
        <v>4.6003342436351298E-2</v>
      </c>
      <c r="Q41" s="86"/>
      <c r="R41" s="87">
        <f t="shared" si="3"/>
        <v>0.17106509968340397</v>
      </c>
      <c r="S41" s="87">
        <f t="shared" si="0"/>
        <v>0.13229508151931688</v>
      </c>
      <c r="T41" s="87">
        <f t="shared" si="0"/>
        <v>0.22163690563614336</v>
      </c>
      <c r="V41" s="29">
        <v>0.15</v>
      </c>
    </row>
    <row r="42" spans="2:22" ht="19" customHeight="1" x14ac:dyDescent="0.35">
      <c r="B42" s="9">
        <v>1</v>
      </c>
      <c r="C42" s="104">
        <v>5.5399999999998978E-2</v>
      </c>
      <c r="D42" s="105">
        <v>4.0012965148961938E-2</v>
      </c>
      <c r="E42" s="105">
        <v>2.7818239003815828E-2</v>
      </c>
      <c r="F42" s="43">
        <v>2.5054680000002043E-2</v>
      </c>
      <c r="G42" s="43">
        <v>4.0999977711056984E-2</v>
      </c>
      <c r="H42" s="43">
        <v>1.5022999999989718E-2</v>
      </c>
      <c r="I42" s="43">
        <f>IF(  ABS( MAX( D42:H42 ) )  &gt;  ABS(  MIN(D42:H42 ) ),
                                                 (  SUM(D42:H42) - ABS( MAX(D42:H42) ) ) / 4,
                                                  (  SUM(D42:H42) +  ABS( MIN(D42:H42)  )  )   / 4 )</f>
        <v>2.6977221038192382E-2</v>
      </c>
      <c r="J42" s="106">
        <f t="shared" ref="J42:J51" si="10" xml:space="preserve"> IF( I42 &gt; 0, MAX( -$AA$9, -I42*$Z9 ), MIN( $AA9, -I42*$Z9 )  )</f>
        <v>-5.3954442076384768E-3</v>
      </c>
      <c r="K42" s="107">
        <f>C42+J42</f>
        <v>5.0004555792360503E-2</v>
      </c>
      <c r="M42" s="2">
        <v>35</v>
      </c>
      <c r="N42" s="85">
        <v>5.4117198650773135E-2</v>
      </c>
      <c r="O42" s="85">
        <f t="shared" si="1"/>
        <v>6.2234778448389101E-2</v>
      </c>
      <c r="P42" s="85">
        <f t="shared" si="2"/>
        <v>4.5999618853157162E-2</v>
      </c>
      <c r="Q42" s="86"/>
      <c r="R42" s="87">
        <f t="shared" si="3"/>
        <v>0.16230540303990806</v>
      </c>
      <c r="S42" s="87">
        <f t="shared" si="0"/>
        <v>0.124563895502299</v>
      </c>
      <c r="T42" s="87">
        <f t="shared" si="0"/>
        <v>0.21191531463479857</v>
      </c>
      <c r="V42" s="29">
        <v>0.15</v>
      </c>
    </row>
    <row r="43" spans="2:22" ht="19" customHeight="1" x14ac:dyDescent="0.35">
      <c r="B43" s="10">
        <v>2</v>
      </c>
      <c r="C43" s="108">
        <v>5.5091737446402833E-2</v>
      </c>
      <c r="D43" s="109">
        <v>4.0213971650966851E-2</v>
      </c>
      <c r="E43" s="44">
        <v>2.7199434759856311E-2</v>
      </c>
      <c r="F43" s="44">
        <v>2.3870287446404514E-2</v>
      </c>
      <c r="G43" s="44">
        <v>4.178440090228186E-2</v>
      </c>
      <c r="H43" s="44">
        <v>1.7934373648018864E-2</v>
      </c>
      <c r="I43" s="44">
        <f t="shared" ref="I43:I51" si="11">IF(  ABS( MAX( D43:H43 ) )  &gt;  ABS(  MIN(D43:H43 ) ),
                                                 (  SUM(D43:H43) - ABS( MAX(D43:H43) ) ) / 4,
                                                  (  SUM(D43:H43) +  ABS( MIN(D43:H43)  )  )   / 4 )</f>
        <v>2.7304516876311635E-2</v>
      </c>
      <c r="J43" s="110">
        <f t="shared" si="10"/>
        <v>-5.4609033752623277E-3</v>
      </c>
      <c r="K43" s="111">
        <f t="shared" ref="K43:K51" si="12">C43+J43</f>
        <v>4.9630834071140509E-2</v>
      </c>
      <c r="M43" s="2">
        <v>36</v>
      </c>
      <c r="N43" s="85">
        <v>5.4112850652743294E-2</v>
      </c>
      <c r="O43" s="85">
        <f t="shared" si="1"/>
        <v>6.2229778250654781E-2</v>
      </c>
      <c r="P43" s="85">
        <f t="shared" si="2"/>
        <v>4.59959230548318E-2</v>
      </c>
      <c r="Q43" s="86"/>
      <c r="R43" s="87">
        <f t="shared" si="3"/>
        <v>0.1539953729504735</v>
      </c>
      <c r="S43" s="87">
        <f t="shared" si="0"/>
        <v>0.11728547712338284</v>
      </c>
      <c r="T43" s="87">
        <f t="shared" si="0"/>
        <v>0.202621390382243</v>
      </c>
      <c r="V43" s="29">
        <v>0.15</v>
      </c>
    </row>
    <row r="44" spans="2:22" ht="19" customHeight="1" x14ac:dyDescent="0.35">
      <c r="B44" s="10">
        <v>3</v>
      </c>
      <c r="C44" s="108">
        <v>5.5940001031414388E-2</v>
      </c>
      <c r="D44" s="109">
        <v>4.1162997512867561E-2</v>
      </c>
      <c r="E44" s="44">
        <v>2.7944962182548938E-2</v>
      </c>
      <c r="F44" s="44">
        <v>2.3760411031415574E-2</v>
      </c>
      <c r="G44" s="44">
        <v>4.2680352815430034E-2</v>
      </c>
      <c r="H44" s="44">
        <v>1.9647489598405565E-2</v>
      </c>
      <c r="I44" s="44">
        <f t="shared" si="11"/>
        <v>2.8128965081309409E-2</v>
      </c>
      <c r="J44" s="110">
        <f t="shared" si="10"/>
        <v>-5.6257930162618821E-3</v>
      </c>
      <c r="K44" s="111">
        <f t="shared" si="12"/>
        <v>5.0314208015152503E-2</v>
      </c>
      <c r="M44" s="2">
        <v>37</v>
      </c>
      <c r="N44" s="85">
        <v>5.4108562817843486E-2</v>
      </c>
      <c r="O44" s="85">
        <f t="shared" si="1"/>
        <v>6.2224847240520006E-2</v>
      </c>
      <c r="P44" s="85">
        <f t="shared" si="2"/>
        <v>4.5992278395166959E-2</v>
      </c>
      <c r="Q44" s="86"/>
      <c r="R44" s="87">
        <f t="shared" si="3"/>
        <v>0.14611171712847179</v>
      </c>
      <c r="S44" s="87">
        <f t="shared" si="0"/>
        <v>0.11043312270801285</v>
      </c>
      <c r="T44" s="87">
        <f t="shared" si="0"/>
        <v>0.1937360911730511</v>
      </c>
      <c r="V44" s="29">
        <v>0.15</v>
      </c>
    </row>
    <row r="45" spans="2:22" ht="19" customHeight="1" x14ac:dyDescent="0.35">
      <c r="B45" s="10">
        <v>4</v>
      </c>
      <c r="C45" s="108">
        <v>5.6801281182767838E-2</v>
      </c>
      <c r="D45" s="109">
        <v>4.1919878558992929E-2</v>
      </c>
      <c r="E45" s="44">
        <v>2.8806935690550484E-2</v>
      </c>
      <c r="F45" s="44">
        <v>2.3769601182768607E-2</v>
      </c>
      <c r="G45" s="44">
        <v>4.3230783236478443E-2</v>
      </c>
      <c r="H45" s="44">
        <v>2.0588373026557694E-2</v>
      </c>
      <c r="I45" s="44">
        <f t="shared" si="11"/>
        <v>2.8771197114717428E-2</v>
      </c>
      <c r="J45" s="110">
        <f t="shared" si="10"/>
        <v>-5.7542394229434862E-3</v>
      </c>
      <c r="K45" s="111">
        <f t="shared" si="12"/>
        <v>5.1047041759824351E-2</v>
      </c>
      <c r="M45" s="2">
        <v>38</v>
      </c>
      <c r="N45" s="85">
        <v>5.4104355420228734E-2</v>
      </c>
      <c r="O45" s="85">
        <f t="shared" si="1"/>
        <v>6.2220008733263041E-2</v>
      </c>
      <c r="P45" s="85">
        <f t="shared" si="2"/>
        <v>4.5988702107194419E-2</v>
      </c>
      <c r="Q45" s="86"/>
      <c r="R45" s="87">
        <f t="shared" si="3"/>
        <v>0.13863238925219087</v>
      </c>
      <c r="S45" s="87">
        <f t="shared" si="0"/>
        <v>0.1039817401106603</v>
      </c>
      <c r="T45" s="87">
        <f t="shared" si="0"/>
        <v>0.18524126466236407</v>
      </c>
      <c r="V45" s="29">
        <v>0.15</v>
      </c>
    </row>
    <row r="46" spans="2:22" ht="19" customHeight="1" thickBot="1" x14ac:dyDescent="0.4">
      <c r="B46" s="10">
        <v>5</v>
      </c>
      <c r="C46" s="112">
        <v>5.7511310823854078E-2</v>
      </c>
      <c r="D46" s="113">
        <v>4.2629611922105459E-2</v>
      </c>
      <c r="E46" s="45">
        <v>2.8976413847348725E-2</v>
      </c>
      <c r="F46" s="45">
        <v>2.371286082385482E-2</v>
      </c>
      <c r="G46" s="45">
        <v>4.3499081960448827E-2</v>
      </c>
      <c r="H46" s="45">
        <v>2.1047430513026155E-2</v>
      </c>
      <c r="I46" s="45">
        <f t="shared" si="11"/>
        <v>2.909157927658379E-2</v>
      </c>
      <c r="J46" s="114">
        <f t="shared" si="10"/>
        <v>-5.8183158553167585E-3</v>
      </c>
      <c r="K46" s="115">
        <f t="shared" si="12"/>
        <v>5.1692994968537319E-2</v>
      </c>
      <c r="M46" s="2">
        <v>39</v>
      </c>
      <c r="N46" s="85">
        <v>5.4100243072566778E-2</v>
      </c>
      <c r="O46" s="85">
        <f t="shared" si="1"/>
        <v>6.2215279533451788E-2</v>
      </c>
      <c r="P46" s="85">
        <f t="shared" si="2"/>
        <v>4.5985206611681761E-2</v>
      </c>
      <c r="Q46" s="86"/>
      <c r="R46" s="87">
        <f t="shared" si="3"/>
        <v>0.13153651494304791</v>
      </c>
      <c r="S46" s="87">
        <f t="shared" si="0"/>
        <v>9.7907744385420048E-2</v>
      </c>
      <c r="T46" s="87">
        <f t="shared" si="0"/>
        <v>0.17711959884942108</v>
      </c>
      <c r="V46" s="29">
        <v>0.15</v>
      </c>
    </row>
    <row r="47" spans="2:22" ht="19" customHeight="1" x14ac:dyDescent="0.35">
      <c r="B47" s="10">
        <v>6</v>
      </c>
      <c r="C47" s="108">
        <v>5.8052886172662577E-2</v>
      </c>
      <c r="D47" s="109">
        <v>4.2960848460309897E-2</v>
      </c>
      <c r="E47" s="44">
        <v>2.8982292313562974E-2</v>
      </c>
      <c r="F47" s="44">
        <v>2.355143617266342E-2</v>
      </c>
      <c r="G47" s="44">
        <v>4.3334354748660653E-2</v>
      </c>
      <c r="H47" s="44">
        <v>2.1123734907360747E-2</v>
      </c>
      <c r="I47" s="49">
        <f t="shared" si="11"/>
        <v>2.915457796347426E-2</v>
      </c>
      <c r="J47" s="110">
        <f t="shared" si="10"/>
        <v>-5.8309155926948523E-3</v>
      </c>
      <c r="K47" s="116">
        <f t="shared" si="12"/>
        <v>5.2221970579967726E-2</v>
      </c>
      <c r="M47" s="2">
        <v>40</v>
      </c>
      <c r="N47" s="85">
        <v>5.4096235946477167E-2</v>
      </c>
      <c r="O47" s="85">
        <f t="shared" si="1"/>
        <v>6.2210671338448736E-2</v>
      </c>
      <c r="P47" s="85">
        <f t="shared" si="2"/>
        <v>4.5981800554505591E-2</v>
      </c>
      <c r="Q47" s="86"/>
      <c r="R47" s="87">
        <f t="shared" si="3"/>
        <v>0.12480432347417558</v>
      </c>
      <c r="S47" s="87">
        <f t="shared" si="0"/>
        <v>9.2188961547652201E-2</v>
      </c>
      <c r="T47" s="87">
        <f t="shared" si="0"/>
        <v>0.16935457704442278</v>
      </c>
      <c r="V47" s="29">
        <v>0.15</v>
      </c>
    </row>
    <row r="48" spans="2:22" ht="19" customHeight="1" x14ac:dyDescent="0.35">
      <c r="B48" s="10">
        <v>7</v>
      </c>
      <c r="C48" s="108">
        <v>5.8513313752986074E-2</v>
      </c>
      <c r="D48" s="109">
        <v>4.3210407512906501E-2</v>
      </c>
      <c r="E48" s="44">
        <v>2.8883337498047723E-2</v>
      </c>
      <c r="F48" s="44">
        <v>2.337573375298696E-2</v>
      </c>
      <c r="G48" s="44">
        <v>4.3243003123835777E-2</v>
      </c>
      <c r="H48" s="44">
        <v>2.1060044224899377E-2</v>
      </c>
      <c r="I48" s="44">
        <f t="shared" si="11"/>
        <v>2.913238074721014E-2</v>
      </c>
      <c r="J48" s="110">
        <f t="shared" si="10"/>
        <v>-5.8264761494420288E-3</v>
      </c>
      <c r="K48" s="111">
        <f t="shared" si="12"/>
        <v>5.2686837603544048E-2</v>
      </c>
      <c r="M48" s="2">
        <v>41</v>
      </c>
      <c r="N48" s="85">
        <v>5.4092340741020095E-2</v>
      </c>
      <c r="O48" s="85">
        <f t="shared" si="1"/>
        <v>6.2206191852173104E-2</v>
      </c>
      <c r="P48" s="85">
        <f t="shared" si="2"/>
        <v>4.5978489629867079E-2</v>
      </c>
      <c r="Q48" s="86"/>
      <c r="R48" s="87">
        <f t="shared" si="3"/>
        <v>0.11841708454937788</v>
      </c>
      <c r="S48" s="87">
        <f t="shared" si="0"/>
        <v>8.6804539564200076E-2</v>
      </c>
      <c r="T48" s="87">
        <f t="shared" si="0"/>
        <v>0.16193043630952286</v>
      </c>
      <c r="V48" s="29">
        <v>0.15</v>
      </c>
    </row>
    <row r="49" spans="2:22" ht="19" customHeight="1" x14ac:dyDescent="0.35">
      <c r="B49" s="10">
        <v>8</v>
      </c>
      <c r="C49" s="108">
        <v>5.8947394683622534E-2</v>
      </c>
      <c r="D49" s="109">
        <v>4.3432588680621276E-2</v>
      </c>
      <c r="E49" s="44">
        <v>2.8653760387474803E-2</v>
      </c>
      <c r="F49" s="44">
        <v>2.3241934683623233E-2</v>
      </c>
      <c r="G49" s="44">
        <v>4.2950420826352254E-2</v>
      </c>
      <c r="H49" s="44">
        <v>2.0967994528245271E-2</v>
      </c>
      <c r="I49" s="44">
        <f t="shared" si="11"/>
        <v>2.895352760642389E-2</v>
      </c>
      <c r="J49" s="110">
        <f t="shared" si="10"/>
        <v>-5.7907055212847785E-3</v>
      </c>
      <c r="K49" s="111">
        <f t="shared" si="12"/>
        <v>5.3156689162337754E-2</v>
      </c>
      <c r="M49" s="2">
        <v>42</v>
      </c>
      <c r="N49" s="85">
        <v>5.4088561451696604E-2</v>
      </c>
      <c r="O49" s="85">
        <f t="shared" si="1"/>
        <v>6.220184566945109E-2</v>
      </c>
      <c r="P49" s="85">
        <f t="shared" si="2"/>
        <v>4.5975277233942111E-2</v>
      </c>
      <c r="Q49" s="86"/>
      <c r="R49" s="87">
        <f t="shared" si="3"/>
        <v>0.11235704959526491</v>
      </c>
      <c r="S49" s="87">
        <f t="shared" si="0"/>
        <v>8.173486583603401E-2</v>
      </c>
      <c r="T49" s="87">
        <f t="shared" si="0"/>
        <v>0.15483212894781362</v>
      </c>
      <c r="V49" s="29">
        <v>0.15</v>
      </c>
    </row>
    <row r="50" spans="2:22" ht="19" customHeight="1" x14ac:dyDescent="0.35">
      <c r="B50" s="10">
        <v>9</v>
      </c>
      <c r="C50" s="108">
        <v>5.9342670758974592E-2</v>
      </c>
      <c r="D50" s="109">
        <v>4.3614793453449208E-2</v>
      </c>
      <c r="E50" s="44">
        <v>2.8378799022229062E-2</v>
      </c>
      <c r="F50" s="44">
        <v>2.3126730758975311E-2</v>
      </c>
      <c r="G50" s="44">
        <v>4.2534298747377575E-2</v>
      </c>
      <c r="H50" s="44">
        <v>2.0850137555453729E-2</v>
      </c>
      <c r="I50" s="44">
        <f t="shared" si="11"/>
        <v>2.8722491521008919E-2</v>
      </c>
      <c r="J50" s="110">
        <f t="shared" si="10"/>
        <v>-5.7444983042017842E-3</v>
      </c>
      <c r="K50" s="111">
        <f t="shared" si="12"/>
        <v>5.3598172454772809E-2</v>
      </c>
      <c r="M50" s="2">
        <v>43</v>
      </c>
      <c r="N50" s="85">
        <v>5.4084899981180712E-2</v>
      </c>
      <c r="O50" s="85">
        <f t="shared" si="1"/>
        <v>6.2197634978357813E-2</v>
      </c>
      <c r="P50" s="85">
        <f t="shared" si="2"/>
        <v>4.5972164984003604E-2</v>
      </c>
      <c r="Q50" s="86"/>
      <c r="R50" s="87">
        <f t="shared" si="3"/>
        <v>0.10660739709393584</v>
      </c>
      <c r="S50" s="87">
        <f t="shared" si="0"/>
        <v>7.6961490541253327E-2</v>
      </c>
      <c r="T50" s="87">
        <f t="shared" si="0"/>
        <v>0.14804528668265143</v>
      </c>
      <c r="V50" s="29">
        <v>0.15</v>
      </c>
    </row>
    <row r="51" spans="2:22" ht="19" customHeight="1" thickBot="1" x14ac:dyDescent="0.4">
      <c r="B51" s="11">
        <v>10</v>
      </c>
      <c r="C51" s="112">
        <v>5.9683482132957044E-2</v>
      </c>
      <c r="D51" s="113">
        <v>4.3741220767664624E-2</v>
      </c>
      <c r="E51" s="45">
        <v>2.8129014893041981E-2</v>
      </c>
      <c r="F51" s="45">
        <v>2.3007962132957749E-2</v>
      </c>
      <c r="G51" s="45">
        <v>4.2130005324313435E-2</v>
      </c>
      <c r="H51" s="45">
        <v>2.0686760901433399E-2</v>
      </c>
      <c r="I51" s="45">
        <f t="shared" si="11"/>
        <v>2.8488435812936641E-2</v>
      </c>
      <c r="J51" s="114">
        <f t="shared" si="10"/>
        <v>-5.6976871625873289E-3</v>
      </c>
      <c r="K51" s="117">
        <f t="shared" si="12"/>
        <v>5.3985794970369719E-2</v>
      </c>
      <c r="M51" s="2">
        <v>44</v>
      </c>
      <c r="N51" s="85">
        <v>5.4081356624257282E-2</v>
      </c>
      <c r="O51" s="85">
        <f t="shared" si="1"/>
        <v>6.2193560117895869E-2</v>
      </c>
      <c r="P51" s="85">
        <f t="shared" si="2"/>
        <v>4.5969153130618688E-2</v>
      </c>
      <c r="Q51" s="86"/>
      <c r="R51" s="87">
        <f t="shared" si="3"/>
        <v>0.10115218155337394</v>
      </c>
      <c r="S51" s="87">
        <f t="shared" si="0"/>
        <v>7.2467055292631796E-2</v>
      </c>
      <c r="T51" s="87">
        <f t="shared" si="0"/>
        <v>0.14155618722616695</v>
      </c>
      <c r="V51" s="29">
        <v>0.15</v>
      </c>
    </row>
    <row r="52" spans="2:22" ht="19" customHeight="1" x14ac:dyDescent="0.35">
      <c r="M52" s="2">
        <v>45</v>
      </c>
      <c r="N52" s="85">
        <v>5.40779304526251E-2</v>
      </c>
      <c r="O52" s="85">
        <f t="shared" si="1"/>
        <v>6.2189620020518858E-2</v>
      </c>
      <c r="P52" s="85">
        <f t="shared" si="2"/>
        <v>4.5966240884731335E-2</v>
      </c>
      <c r="Q52" s="86"/>
      <c r="R52" s="87">
        <f t="shared" si="3"/>
        <v>9.5976285770342895E-2</v>
      </c>
      <c r="S52" s="87">
        <f t="shared" si="0"/>
        <v>6.8235226635491697E-2</v>
      </c>
      <c r="T52" s="87">
        <f t="shared" si="0"/>
        <v>0.13535172298239295</v>
      </c>
      <c r="V52" s="29">
        <v>0.15</v>
      </c>
    </row>
    <row r="53" spans="2:22" ht="19" customHeight="1" x14ac:dyDescent="0.35">
      <c r="M53" s="2">
        <v>46</v>
      </c>
      <c r="N53" s="85">
        <v>5.407461961989557E-2</v>
      </c>
      <c r="O53" s="85">
        <f t="shared" si="1"/>
        <v>6.2185812562879902E-2</v>
      </c>
      <c r="P53" s="85">
        <f t="shared" si="2"/>
        <v>4.596342667691123E-2</v>
      </c>
      <c r="Q53" s="86"/>
      <c r="R53" s="87">
        <f t="shared" si="3"/>
        <v>9.106537608827199E-2</v>
      </c>
      <c r="S53" s="87">
        <f t="shared" si="0"/>
        <v>6.4250633971344187E-2</v>
      </c>
      <c r="T53" s="87">
        <f t="shared" si="0"/>
        <v>0.12941937166894685</v>
      </c>
      <c r="V53" s="29">
        <v>0.15</v>
      </c>
    </row>
    <row r="54" spans="2:22" ht="19" customHeight="1" x14ac:dyDescent="0.35">
      <c r="M54" s="2">
        <v>47</v>
      </c>
      <c r="N54" s="85">
        <v>5.4071421602920333E-2</v>
      </c>
      <c r="O54" s="85">
        <f t="shared" si="1"/>
        <v>6.2182134843358376E-2</v>
      </c>
      <c r="P54" s="85">
        <f t="shared" si="2"/>
        <v>4.5960708362482283E-2</v>
      </c>
      <c r="Q54" s="86"/>
      <c r="R54" s="87">
        <f t="shared" si="3"/>
        <v>8.6405860392269926E-2</v>
      </c>
      <c r="S54" s="87">
        <f t="shared" si="0"/>
        <v>6.0498811542749331E-2</v>
      </c>
      <c r="T54" s="87">
        <f t="shared" si="0"/>
        <v>0.12374716867309983</v>
      </c>
      <c r="V54" s="29">
        <v>0.15</v>
      </c>
    </row>
    <row r="55" spans="2:22" ht="19" customHeight="1" x14ac:dyDescent="0.35">
      <c r="B55" s="145" t="s">
        <v>109</v>
      </c>
      <c r="C55" s="146"/>
      <c r="D55" s="146"/>
      <c r="E55" s="146"/>
      <c r="F55" s="146"/>
      <c r="G55" s="146"/>
      <c r="H55" s="146"/>
      <c r="I55" s="146"/>
      <c r="J55" s="146"/>
      <c r="K55" s="147"/>
      <c r="M55" s="2">
        <v>48</v>
      </c>
      <c r="N55" s="85">
        <v>5.4068333392290668E-2</v>
      </c>
      <c r="O55" s="85">
        <f t="shared" si="1"/>
        <v>6.2178583401134267E-2</v>
      </c>
      <c r="P55" s="85">
        <f t="shared" si="2"/>
        <v>4.595808338344707E-2</v>
      </c>
      <c r="Q55" s="86"/>
      <c r="R55" s="87">
        <f t="shared" si="3"/>
        <v>8.1984848616358075E-2</v>
      </c>
      <c r="S55" s="87">
        <f t="shared" si="0"/>
        <v>5.696614415684105E-2</v>
      </c>
      <c r="T55" s="87">
        <f t="shared" si="0"/>
        <v>0.11832368098433503</v>
      </c>
      <c r="V55" s="29">
        <v>0.15</v>
      </c>
    </row>
    <row r="56" spans="2:22" ht="19" customHeight="1" x14ac:dyDescent="0.35">
      <c r="B56" s="148"/>
      <c r="C56" s="149"/>
      <c r="D56" s="149"/>
      <c r="E56" s="149"/>
      <c r="F56" s="149"/>
      <c r="G56" s="149"/>
      <c r="H56" s="149"/>
      <c r="I56" s="149"/>
      <c r="J56" s="149"/>
      <c r="K56" s="150"/>
      <c r="M56" s="2">
        <v>49</v>
      </c>
      <c r="N56" s="85">
        <v>5.4065351642239579E-2</v>
      </c>
      <c r="O56" s="85">
        <f t="shared" si="1"/>
        <v>6.2175154388575508E-2</v>
      </c>
      <c r="P56" s="85">
        <f t="shared" si="2"/>
        <v>4.5955548895903642E-2</v>
      </c>
      <c r="Q56" s="86"/>
      <c r="R56" s="87">
        <f t="shared" si="3"/>
        <v>7.7790115565602794E-2</v>
      </c>
      <c r="S56" s="87">
        <f t="shared" si="0"/>
        <v>5.3639816360509442E-2</v>
      </c>
      <c r="T56" s="87">
        <f t="shared" si="0"/>
        <v>0.11313798256750669</v>
      </c>
      <c r="V56" s="29">
        <v>0.15</v>
      </c>
    </row>
    <row r="57" spans="2:22" ht="19" customHeight="1" x14ac:dyDescent="0.35">
      <c r="B57" s="151"/>
      <c r="C57" s="152"/>
      <c r="D57" s="152"/>
      <c r="E57" s="152"/>
      <c r="F57" s="152"/>
      <c r="G57" s="152"/>
      <c r="H57" s="152"/>
      <c r="I57" s="152"/>
      <c r="J57" s="152"/>
      <c r="K57" s="153"/>
      <c r="M57" s="2">
        <v>50</v>
      </c>
      <c r="N57" s="85">
        <v>5.4062472788114935E-2</v>
      </c>
      <c r="O57" s="85">
        <f t="shared" si="1"/>
        <v>6.2171843706332171E-2</v>
      </c>
      <c r="P57" s="85">
        <f t="shared" si="2"/>
        <v>4.5953101869897692E-2</v>
      </c>
      <c r="Q57" s="86"/>
      <c r="R57" s="87">
        <f t="shared" si="3"/>
        <v>7.3810065878941178E-2</v>
      </c>
      <c r="S57" s="87">
        <f t="shared" si="0"/>
        <v>5.0507764810430802E-2</v>
      </c>
      <c r="T57" s="87">
        <f t="shared" si="0"/>
        <v>0.10817963105880384</v>
      </c>
      <c r="V57" s="29">
        <v>0.15</v>
      </c>
    </row>
    <row r="58" spans="2:22" ht="19" customHeight="1" x14ac:dyDescent="0.35">
      <c r="M58" s="2">
        <v>51</v>
      </c>
      <c r="N58" s="85">
        <v>5.4059693137954001E-2</v>
      </c>
      <c r="O58" s="85">
        <f t="shared" si="1"/>
        <v>6.2168647108647099E-2</v>
      </c>
      <c r="P58" s="85">
        <f t="shared" si="2"/>
        <v>4.5950739167260897E-2</v>
      </c>
      <c r="Q58" s="86"/>
      <c r="R58" s="87">
        <f xml:space="preserve"> ( 1 +N58 ) ^-($M57 + 1  - 0.5)</f>
        <v>7.0033700977965754E-2</v>
      </c>
      <c r="S58" s="87">
        <f xml:space="preserve"> ( 1 +O58 ) ^-($M57 + 1  - 0.5)</f>
        <v>4.7558633606931848E-2</v>
      </c>
      <c r="T58" s="87">
        <f xml:space="preserve"> ( 1 +P58 ) ^-($M57 + 1  - 0.5)</f>
        <v>0.10343864568193857</v>
      </c>
      <c r="V58" s="29">
        <v>0.15</v>
      </c>
    </row>
    <row r="59" spans="2:22" ht="19" customHeight="1" x14ac:dyDescent="0.35">
      <c r="B59" s="92" t="str">
        <f>"Technical note on the calculation of the Nepali risk-free interest rates term structure at " &amp; G3</f>
        <v>Technical note on the calculation of the Nepali risk-free interest rates term structure at End-Shrawan (2082)</v>
      </c>
      <c r="C59" s="88"/>
      <c r="D59" s="88"/>
      <c r="E59" s="88"/>
      <c r="F59" s="88"/>
      <c r="G59" s="88"/>
      <c r="H59" s="88"/>
      <c r="I59" s="88"/>
      <c r="J59" s="88"/>
      <c r="K59" s="89"/>
      <c r="M59" s="2">
        <v>52</v>
      </c>
      <c r="N59" s="85">
        <v>5.4057008943386942E-2</v>
      </c>
      <c r="O59" s="85">
        <f t="shared" si="1"/>
        <v>6.2165560284894977E-2</v>
      </c>
      <c r="P59" s="85">
        <f t="shared" si="2"/>
        <v>4.5948457601878899E-2</v>
      </c>
      <c r="Q59" s="86"/>
      <c r="R59" s="87">
        <f t="shared" ref="R59:T74" si="13" xml:space="preserve"> ( 1 +N59 ) ^-($M58 + 1  - 0.5)</f>
        <v>6.6450587863414165E-2</v>
      </c>
      <c r="S59" s="87">
        <f t="shared" si="13"/>
        <v>4.4781732382868547E-2</v>
      </c>
      <c r="T59" s="87">
        <f t="shared" si="13"/>
        <v>9.8905486294614098E-2</v>
      </c>
      <c r="V59" s="29">
        <v>0.15</v>
      </c>
    </row>
    <row r="60" spans="2:22" ht="19" customHeight="1" x14ac:dyDescent="0.35">
      <c r="B60" s="90"/>
      <c r="C60" s="100"/>
      <c r="D60" s="100"/>
      <c r="E60" s="100"/>
      <c r="F60" s="100"/>
      <c r="G60" s="100"/>
      <c r="H60" s="100"/>
      <c r="I60" s="100"/>
      <c r="J60" s="100"/>
      <c r="K60" s="101"/>
      <c r="M60" s="2">
        <v>53</v>
      </c>
      <c r="N60" s="85">
        <v>5.4054416454053511E-2</v>
      </c>
      <c r="O60" s="85">
        <f t="shared" si="1"/>
        <v>6.2162578922161531E-2</v>
      </c>
      <c r="P60" s="85">
        <f t="shared" si="2"/>
        <v>4.5946253985945484E-2</v>
      </c>
      <c r="Q60" s="86"/>
      <c r="R60" s="87">
        <f t="shared" si="13"/>
        <v>6.3050829635137862E-2</v>
      </c>
      <c r="S60" s="87">
        <f t="shared" si="13"/>
        <v>4.2166996957890023E-2</v>
      </c>
      <c r="T60" s="87">
        <f t="shared" si="13"/>
        <v>9.4571033485992162E-2</v>
      </c>
      <c r="V60" s="29">
        <v>0.15</v>
      </c>
    </row>
    <row r="61" spans="2:22" ht="19" customHeight="1" x14ac:dyDescent="0.35">
      <c r="B61" s="90"/>
      <c r="C61" s="154" t="s">
        <v>112</v>
      </c>
      <c r="D61" s="154"/>
      <c r="E61" s="154"/>
      <c r="F61" s="154"/>
      <c r="G61" s="154"/>
      <c r="H61" s="154"/>
      <c r="I61" s="154"/>
      <c r="J61" s="154"/>
      <c r="K61" s="155"/>
      <c r="M61" s="2">
        <v>54</v>
      </c>
      <c r="N61" s="85">
        <v>5.4051911958891585E-2</v>
      </c>
      <c r="O61" s="85">
        <f t="shared" si="1"/>
        <v>6.2159698752725319E-2</v>
      </c>
      <c r="P61" s="85">
        <f t="shared" si="2"/>
        <v>4.5944125165057845E-2</v>
      </c>
      <c r="Q61" s="86"/>
      <c r="R61" s="87">
        <f t="shared" si="13"/>
        <v>5.9825037623294851E-2</v>
      </c>
      <c r="S61" s="87">
        <f t="shared" si="13"/>
        <v>3.970495238516477E-2</v>
      </c>
      <c r="T61" s="87">
        <f t="shared" si="13"/>
        <v>9.0426569654751224E-2</v>
      </c>
      <c r="V61" s="29">
        <v>0.15</v>
      </c>
    </row>
    <row r="62" spans="2:22" ht="19" customHeight="1" x14ac:dyDescent="0.35">
      <c r="B62" s="90"/>
      <c r="C62" s="154"/>
      <c r="D62" s="154"/>
      <c r="E62" s="154"/>
      <c r="F62" s="154"/>
      <c r="G62" s="154"/>
      <c r="H62" s="154"/>
      <c r="I62" s="154"/>
      <c r="J62" s="154"/>
      <c r="K62" s="155"/>
      <c r="M62" s="2">
        <v>55</v>
      </c>
      <c r="N62" s="85">
        <v>5.4049491816989814E-2</v>
      </c>
      <c r="O62" s="85">
        <f t="shared" si="1"/>
        <v>6.2156915589538279E-2</v>
      </c>
      <c r="P62" s="85">
        <f t="shared" si="2"/>
        <v>4.5942068044441342E-2</v>
      </c>
      <c r="Q62" s="86"/>
      <c r="R62" s="87">
        <f t="shared" si="13"/>
        <v>5.6764305028823958E-2</v>
      </c>
      <c r="S62" s="87">
        <f t="shared" si="13"/>
        <v>3.7386678232258615E-2</v>
      </c>
      <c r="T62" s="87">
        <f t="shared" si="13"/>
        <v>8.6463761004923756E-2</v>
      </c>
      <c r="V62" s="29">
        <v>0.15</v>
      </c>
    </row>
    <row r="63" spans="2:22" ht="19" customHeight="1" x14ac:dyDescent="0.35">
      <c r="B63" s="90"/>
      <c r="C63" s="154"/>
      <c r="D63" s="154"/>
      <c r="E63" s="154"/>
      <c r="F63" s="154"/>
      <c r="G63" s="154"/>
      <c r="H63" s="154"/>
      <c r="I63" s="154"/>
      <c r="J63" s="154"/>
      <c r="K63" s="155"/>
      <c r="M63" s="2">
        <v>56</v>
      </c>
      <c r="N63" s="85">
        <v>5.4047152480165339E-2</v>
      </c>
      <c r="O63" s="85">
        <f t="shared" si="1"/>
        <v>6.2154225352190139E-2</v>
      </c>
      <c r="P63" s="85">
        <f t="shared" si="2"/>
        <v>4.594007960814054E-2</v>
      </c>
      <c r="Q63" s="86"/>
      <c r="R63" s="87">
        <f t="shared" si="13"/>
        <v>5.3860181980170986E-2</v>
      </c>
      <c r="S63" s="87">
        <f t="shared" si="13"/>
        <v>3.5203775950756341E-2</v>
      </c>
      <c r="T63" s="87">
        <f t="shared" si="13"/>
        <v>8.2674640403049601E-2</v>
      </c>
      <c r="V63" s="29">
        <v>0.15</v>
      </c>
    </row>
    <row r="64" spans="2:22" ht="19" customHeight="1" x14ac:dyDescent="0.35">
      <c r="B64" s="90"/>
      <c r="C64" s="154"/>
      <c r="D64" s="154"/>
      <c r="E64" s="154"/>
      <c r="F64" s="154"/>
      <c r="G64" s="154"/>
      <c r="H64" s="154"/>
      <c r="I64" s="154"/>
      <c r="J64" s="154"/>
      <c r="K64" s="155"/>
      <c r="M64" s="2">
        <v>57</v>
      </c>
      <c r="N64" s="85">
        <v>5.4044890508998078E-2</v>
      </c>
      <c r="O64" s="85">
        <f t="shared" si="1"/>
        <v>6.2151624085347787E-2</v>
      </c>
      <c r="P64" s="85">
        <f t="shared" si="2"/>
        <v>4.5938156932648362E-2</v>
      </c>
      <c r="Q64" s="86"/>
      <c r="R64" s="87">
        <f t="shared" si="13"/>
        <v>5.1104651921000513E-2</v>
      </c>
      <c r="S64" s="87">
        <f t="shared" si="13"/>
        <v>3.3148338200628305E-2</v>
      </c>
      <c r="T64" s="87">
        <f t="shared" si="13"/>
        <v>7.9051591045676745E-2</v>
      </c>
      <c r="V64" s="29">
        <v>0.15</v>
      </c>
    </row>
    <row r="65" spans="2:22" ht="19" customHeight="1" x14ac:dyDescent="0.35">
      <c r="B65" s="91"/>
      <c r="C65" s="102"/>
      <c r="D65" s="102"/>
      <c r="E65" s="102"/>
      <c r="F65" s="102"/>
      <c r="G65" s="102"/>
      <c r="H65" s="102"/>
      <c r="I65" s="102"/>
      <c r="J65" s="102"/>
      <c r="K65" s="103"/>
      <c r="M65" s="2">
        <v>58</v>
      </c>
      <c r="N65" s="85">
        <v>5.4042702583716906E-2</v>
      </c>
      <c r="O65" s="85">
        <f t="shared" si="1"/>
        <v>6.2149107971274438E-2</v>
      </c>
      <c r="P65" s="85">
        <f t="shared" si="2"/>
        <v>4.5936297196159367E-2</v>
      </c>
      <c r="Q65" s="86"/>
      <c r="R65" s="87">
        <f t="shared" si="13"/>
        <v>4.8490109250400412E-2</v>
      </c>
      <c r="S65" s="87">
        <f t="shared" si="13"/>
        <v>3.1212920005521557E-2</v>
      </c>
      <c r="T65" s="87">
        <f t="shared" si="13"/>
        <v>7.5587330890849097E-2</v>
      </c>
      <c r="V65" s="29">
        <v>0.15</v>
      </c>
    </row>
    <row r="66" spans="2:22" ht="19" customHeight="1" x14ac:dyDescent="0.35">
      <c r="M66" s="2">
        <v>59</v>
      </c>
      <c r="N66" s="85">
        <v>5.404058551104951E-2</v>
      </c>
      <c r="O66" s="85">
        <f t="shared" si="1"/>
        <v>6.2146673337706931E-2</v>
      </c>
      <c r="P66" s="85">
        <f t="shared" si="2"/>
        <v>4.5934497684392082E-2</v>
      </c>
      <c r="Q66" s="86"/>
      <c r="R66" s="87">
        <f t="shared" si="13"/>
        <v>4.6009338143094033E-2</v>
      </c>
      <c r="S66" s="87">
        <f t="shared" si="13"/>
        <v>2.9390511624289017E-2</v>
      </c>
      <c r="T66" s="87">
        <f t="shared" si="13"/>
        <v>7.2274897811287805E-2</v>
      </c>
      <c r="V66" s="29">
        <v>0.15</v>
      </c>
    </row>
    <row r="67" spans="2:22" ht="19" customHeight="1" x14ac:dyDescent="0.35">
      <c r="B67" s="156" t="s">
        <v>87</v>
      </c>
      <c r="C67" s="157"/>
      <c r="D67" s="157"/>
      <c r="E67" s="157"/>
      <c r="F67" s="157"/>
      <c r="G67" s="157"/>
      <c r="H67" s="157"/>
      <c r="I67" s="157"/>
      <c r="J67" s="157"/>
      <c r="K67" s="158"/>
      <c r="M67" s="2">
        <v>60</v>
      </c>
      <c r="N67" s="85">
        <v>5.4038536227930312E-2</v>
      </c>
      <c r="O67" s="85">
        <f t="shared" si="1"/>
        <v>6.2144316662119857E-2</v>
      </c>
      <c r="P67" s="85">
        <f t="shared" si="2"/>
        <v>4.5932755793740766E-2</v>
      </c>
      <c r="Q67" s="86"/>
      <c r="R67" s="87">
        <f t="shared" si="13"/>
        <v>4.3655492482464975E-2</v>
      </c>
      <c r="S67" s="87">
        <f t="shared" si="13"/>
        <v>2.7674513032284853E-2</v>
      </c>
      <c r="T67" s="87">
        <f t="shared" si="13"/>
        <v>6.9107635430415745E-2</v>
      </c>
      <c r="V67" s="29">
        <v>0.15</v>
      </c>
    </row>
    <row r="68" spans="2:22" ht="19" customHeight="1" x14ac:dyDescent="0.35">
      <c r="B68" s="159"/>
      <c r="C68" s="160"/>
      <c r="D68" s="160"/>
      <c r="E68" s="160"/>
      <c r="F68" s="160"/>
      <c r="G68" s="160"/>
      <c r="H68" s="160"/>
      <c r="I68" s="160"/>
      <c r="J68" s="160"/>
      <c r="K68" s="161"/>
      <c r="M68" s="2">
        <v>61</v>
      </c>
      <c r="N68" s="85">
        <v>5.4036551802786104E-2</v>
      </c>
      <c r="O68" s="85">
        <f t="shared" si="1"/>
        <v>6.2142034573204018E-2</v>
      </c>
      <c r="P68" s="85">
        <f t="shared" si="2"/>
        <v>4.5931069032368189E-2</v>
      </c>
      <c r="Q68" s="86"/>
      <c r="R68" s="87">
        <f t="shared" si="13"/>
        <v>4.1422076843923253E-2</v>
      </c>
      <c r="S68" s="87">
        <f t="shared" si="13"/>
        <v>2.6058709913387396E-2</v>
      </c>
      <c r="T68" s="87">
        <f t="shared" si="13"/>
        <v>6.607917960539865E-2</v>
      </c>
      <c r="V68" s="29">
        <v>0.15</v>
      </c>
    </row>
    <row r="69" spans="2:22" ht="19" customHeight="1" x14ac:dyDescent="0.35">
      <c r="B69" s="162"/>
      <c r="C69" s="163"/>
      <c r="D69" s="163"/>
      <c r="E69" s="163"/>
      <c r="F69" s="163"/>
      <c r="G69" s="163"/>
      <c r="H69" s="163"/>
      <c r="I69" s="163"/>
      <c r="J69" s="163"/>
      <c r="K69" s="164"/>
      <c r="M69" s="2">
        <v>62</v>
      </c>
      <c r="N69" s="85">
        <v>5.4034629434963843E-2</v>
      </c>
      <c r="O69" s="85">
        <f t="shared" si="1"/>
        <v>6.2139823850208414E-2</v>
      </c>
      <c r="P69" s="85">
        <f t="shared" si="2"/>
        <v>4.5929435019719266E-2</v>
      </c>
      <c r="Q69" s="86"/>
      <c r="R69" s="87">
        <f t="shared" si="13"/>
        <v>3.9302928470412585E-2</v>
      </c>
      <c r="S69" s="87">
        <f t="shared" si="13"/>
        <v>2.4537251070505417E-2</v>
      </c>
      <c r="T69" s="87">
        <f t="shared" si="13"/>
        <v>6.3183445524052709E-2</v>
      </c>
      <c r="V69" s="29">
        <v>0.15</v>
      </c>
    </row>
    <row r="70" spans="2:22" ht="19" customHeight="1" x14ac:dyDescent="0.35">
      <c r="M70" s="2">
        <v>63</v>
      </c>
      <c r="N70" s="85">
        <v>5.4032766452765335E-2</v>
      </c>
      <c r="O70" s="85">
        <f t="shared" si="1"/>
        <v>6.213768142068013E-2</v>
      </c>
      <c r="P70" s="85">
        <f t="shared" si="2"/>
        <v>4.5927851484850533E-2</v>
      </c>
      <c r="Q70" s="86"/>
      <c r="R70" s="87">
        <f t="shared" si="13"/>
        <v>3.72922001856466E-2</v>
      </c>
      <c r="S70" s="87">
        <f t="shared" si="13"/>
        <v>2.3104627168466375E-2</v>
      </c>
      <c r="T70" s="87">
        <f t="shared" si="13"/>
        <v>6.0414615384764767E-2</v>
      </c>
      <c r="V70" s="29">
        <v>0.15</v>
      </c>
    </row>
    <row r="71" spans="2:22" ht="19" customHeight="1" x14ac:dyDescent="0.35">
      <c r="M71" s="2">
        <v>64</v>
      </c>
      <c r="N71" s="85">
        <v>5.4030960310443188E-2</v>
      </c>
      <c r="O71" s="85">
        <f t="shared" si="1"/>
        <v>6.2135604357009662E-2</v>
      </c>
      <c r="P71" s="85">
        <f t="shared" si="2"/>
        <v>4.5926316263876707E-2</v>
      </c>
      <c r="Q71" s="86"/>
      <c r="R71" s="87">
        <f t="shared" si="13"/>
        <v>3.5384344194174626E-2</v>
      </c>
      <c r="S71" s="87">
        <f t="shared" si="13"/>
        <v>2.1755650728885478E-2</v>
      </c>
      <c r="T71" s="87">
        <f t="shared" si="13"/>
        <v>5.7767126630688649E-2</v>
      </c>
      <c r="V71" s="29">
        <v>0.15</v>
      </c>
    </row>
    <row r="72" spans="2:22" ht="19" customHeight="1" x14ac:dyDescent="0.35">
      <c r="M72" s="2">
        <v>65</v>
      </c>
      <c r="N72" s="85">
        <v>5.4029208584453592E-2</v>
      </c>
      <c r="O72" s="85">
        <f t="shared" si="1"/>
        <v>6.2133589872121628E-2</v>
      </c>
      <c r="P72" s="85">
        <f t="shared" si="2"/>
        <v>4.5924827296785549E-2</v>
      </c>
      <c r="Q72" s="86"/>
      <c r="R72" s="87">
        <f t="shared" si="13"/>
        <v>3.3574096720501066E-2</v>
      </c>
      <c r="S72" s="87">
        <f t="shared" si="13"/>
        <v>2.0485437301790546E-2</v>
      </c>
      <c r="T72" s="87">
        <f t="shared" si="13"/>
        <v>5.5235660711284884E-2</v>
      </c>
      <c r="V72" s="29">
        <v>0.15</v>
      </c>
    </row>
    <row r="73" spans="2:22" ht="19" customHeight="1" x14ac:dyDescent="0.35">
      <c r="M73" s="2">
        <v>66</v>
      </c>
      <c r="N73" s="85">
        <v>5.402750896918751E-2</v>
      </c>
      <c r="O73" s="85">
        <f t="shared" ref="O73:O78" si="14">N73*(1+V73)</f>
        <v>6.2131635314565635E-2</v>
      </c>
      <c r="P73" s="85">
        <f t="shared" ref="P73:P78" si="15">N73*(1-V73)</f>
        <v>4.5923382623809385E-2</v>
      </c>
      <c r="Q73" s="86"/>
      <c r="R73" s="87">
        <f t="shared" si="13"/>
        <v>3.1856463442409666E-2</v>
      </c>
      <c r="S73" s="87">
        <f t="shared" si="13"/>
        <v>1.9289387743609304E-2</v>
      </c>
      <c r="T73" s="87">
        <f t="shared" si="13"/>
        <v>5.2815132345959609E-2</v>
      </c>
      <c r="V73" s="29">
        <v>0.15</v>
      </c>
    </row>
    <row r="74" spans="2:22" ht="19" customHeight="1" x14ac:dyDescent="0.35">
      <c r="M74" s="2">
        <v>67</v>
      </c>
      <c r="N74" s="85">
        <v>5.402585927236303E-2</v>
      </c>
      <c r="O74" s="85">
        <f t="shared" si="14"/>
        <v>6.2129738163217478E-2</v>
      </c>
      <c r="P74" s="85">
        <f t="shared" si="15"/>
        <v>4.5921980381508576E-2</v>
      </c>
      <c r="Q74" s="86"/>
      <c r="R74" s="87">
        <f t="shared" si="13"/>
        <v>3.0226705676282484E-2</v>
      </c>
      <c r="S74" s="87">
        <f t="shared" si="13"/>
        <v>1.8163171535543886E-2</v>
      </c>
      <c r="T74" s="87">
        <f t="shared" si="13"/>
        <v>5.0500679266051778E-2</v>
      </c>
      <c r="V74" s="29">
        <v>0.15</v>
      </c>
    </row>
    <row r="75" spans="2:22" ht="19" customHeight="1" x14ac:dyDescent="0.35">
      <c r="M75" s="2">
        <v>68</v>
      </c>
      <c r="N75" s="85">
        <v>5.4024257410215215E-2</v>
      </c>
      <c r="O75" s="85">
        <f t="shared" si="14"/>
        <v>6.2127896021747495E-2</v>
      </c>
      <c r="P75" s="85">
        <f t="shared" si="15"/>
        <v>4.5920618798682929E-2</v>
      </c>
      <c r="Q75" s="86"/>
      <c r="R75" s="87">
        <f t="shared" ref="R75:T78" si="16" xml:space="preserve"> ( 1 +N75 ) ^-($M74 + 1  - 0.5)</f>
        <v>2.8680327274676051E-2</v>
      </c>
      <c r="S75" s="87">
        <f t="shared" si="16"/>
        <v>1.7102711080496925E-2</v>
      </c>
      <c r="T75" s="87">
        <f t="shared" si="16"/>
        <v>4.8287652412771373E-2</v>
      </c>
      <c r="V75" s="29">
        <v>0.15</v>
      </c>
    </row>
    <row r="76" spans="2:22" ht="19" customHeight="1" x14ac:dyDescent="0.35">
      <c r="M76" s="2">
        <v>69</v>
      </c>
      <c r="N76" s="85">
        <v>5.4022701402595352E-2</v>
      </c>
      <c r="O76" s="85">
        <f t="shared" si="14"/>
        <v>6.212610661298465E-2</v>
      </c>
      <c r="P76" s="85">
        <f t="shared" si="15"/>
        <v>4.5919296192206048E-2</v>
      </c>
      <c r="Q76" s="86"/>
      <c r="R76" s="87">
        <f t="shared" si="16"/>
        <v>2.721306219867543E-2</v>
      </c>
      <c r="S76" s="87">
        <f t="shared" si="16"/>
        <v>1.6104166920519348E-2</v>
      </c>
      <c r="T76" s="87">
        <f t="shared" si="16"/>
        <v>4.617160656994275E-2</v>
      </c>
      <c r="V76" s="29">
        <v>0.15</v>
      </c>
    </row>
    <row r="77" spans="2:22" ht="19" customHeight="1" x14ac:dyDescent="0.35">
      <c r="M77" s="2">
        <v>70</v>
      </c>
      <c r="N77" s="85">
        <v>5.4021189368059996E-2</v>
      </c>
      <c r="O77" s="85">
        <f t="shared" si="14"/>
        <v>6.212436777326899E-2</v>
      </c>
      <c r="P77" s="85">
        <f t="shared" si="15"/>
        <v>4.5918010962850996E-2</v>
      </c>
      <c r="Q77" s="86"/>
      <c r="R77" s="87">
        <f t="shared" si="16"/>
        <v>2.5820862729673447E-2</v>
      </c>
      <c r="S77" s="87">
        <f t="shared" si="16"/>
        <v>1.5163923820328204E-2</v>
      </c>
      <c r="T77" s="87">
        <f t="shared" si="16"/>
        <v>4.4148291411540828E-2</v>
      </c>
      <c r="V77" s="29">
        <v>0.15</v>
      </c>
    </row>
    <row r="78" spans="2:22" ht="19" customHeight="1" x14ac:dyDescent="0.35">
      <c r="M78" s="1" t="s">
        <v>100</v>
      </c>
      <c r="N78" s="85">
        <v>5.4019719519013965E-2</v>
      </c>
      <c r="O78" s="85">
        <f t="shared" si="14"/>
        <v>6.2122677446866052E-2</v>
      </c>
      <c r="P78" s="85">
        <f t="shared" si="15"/>
        <v>4.591676159116187E-2</v>
      </c>
      <c r="Q78" s="86"/>
      <c r="R78" s="87">
        <f t="shared" si="16"/>
        <v>2.4499888287179836E-2</v>
      </c>
      <c r="S78" s="87">
        <f t="shared" si="16"/>
        <v>1.4278577665750551E-2</v>
      </c>
      <c r="T78" s="87">
        <f t="shared" si="16"/>
        <v>4.2213642945063176E-2</v>
      </c>
      <c r="V78" s="29">
        <v>0.15</v>
      </c>
    </row>
  </sheetData>
  <mergeCells count="24">
    <mergeCell ref="D39:I39"/>
    <mergeCell ref="K39:K40"/>
    <mergeCell ref="B55:K57"/>
    <mergeCell ref="C61:K64"/>
    <mergeCell ref="B67:K69"/>
    <mergeCell ref="V5:V7"/>
    <mergeCell ref="Y5:AA6"/>
    <mergeCell ref="D7:I7"/>
    <mergeCell ref="K7:K8"/>
    <mergeCell ref="D23:I23"/>
    <mergeCell ref="K23:K24"/>
    <mergeCell ref="N5:N7"/>
    <mergeCell ref="O5:O7"/>
    <mergeCell ref="P5:P7"/>
    <mergeCell ref="R5:R7"/>
    <mergeCell ref="S5:S7"/>
    <mergeCell ref="T5:T7"/>
    <mergeCell ref="N4:P4"/>
    <mergeCell ref="R4:T4"/>
    <mergeCell ref="B2:K2"/>
    <mergeCell ref="N2:P2"/>
    <mergeCell ref="R2:T2"/>
    <mergeCell ref="N3:P3"/>
    <mergeCell ref="R3:T3"/>
  </mergeCells>
  <hyperlinks>
    <hyperlink ref="F5:I5" location="Calculations_OIS!AW11" display="Calculations_OIS!AW11" xr:uid="{571C1116-9288-401E-BFCB-86F912DE274F}"/>
  </hyperlinks>
  <printOptions horizontalCentered="1" verticalCentered="1"/>
  <pageMargins left="0.7086614173228347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A489B-7419-415B-9993-0A8870C9F068}">
  <sheetPr>
    <tabColor theme="0"/>
  </sheetPr>
  <dimension ref="B1:AG78"/>
  <sheetViews>
    <sheetView zoomScale="80" zoomScaleNormal="80" workbookViewId="0">
      <selection activeCell="B1" sqref="B1"/>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2" width="8.7265625" style="1"/>
    <col min="13" max="13" width="5.1796875" style="1" customWidth="1"/>
    <col min="14" max="16" width="18.54296875" style="1" customWidth="1"/>
    <col min="17" max="17" width="5.26953125" style="1" customWidth="1"/>
    <col min="18" max="20" width="18.54296875" style="1" customWidth="1"/>
    <col min="21" max="21" width="5.6328125" style="1" customWidth="1"/>
    <col min="22" max="22" width="12.54296875" style="1" customWidth="1"/>
    <col min="23" max="24" width="8.7265625" style="1"/>
    <col min="25" max="25" width="6.6328125" style="1" bestFit="1" customWidth="1"/>
    <col min="26" max="26" width="18" style="1" bestFit="1" customWidth="1"/>
    <col min="27" max="27" width="13.08984375" style="1" bestFit="1" customWidth="1"/>
    <col min="28" max="28" width="8.7265625" style="1"/>
    <col min="29" max="31" width="12.26953125" style="1" customWidth="1"/>
    <col min="32" max="16384" width="8.7265625" style="1"/>
  </cols>
  <sheetData>
    <row r="1" spans="2:33" ht="35.15" customHeight="1" x14ac:dyDescent="0.35"/>
    <row r="2" spans="2:33" ht="21" customHeight="1" x14ac:dyDescent="0.35">
      <c r="B2" s="179" t="s">
        <v>107</v>
      </c>
      <c r="C2" s="179"/>
      <c r="D2" s="179"/>
      <c r="E2" s="179"/>
      <c r="F2" s="179"/>
      <c r="G2" s="179"/>
      <c r="H2" s="179"/>
      <c r="I2" s="179"/>
      <c r="J2" s="179"/>
      <c r="K2" s="179"/>
      <c r="N2" s="180" t="s">
        <v>66</v>
      </c>
      <c r="O2" s="180"/>
      <c r="P2" s="180"/>
      <c r="R2" s="180" t="s">
        <v>101</v>
      </c>
      <c r="S2" s="180"/>
      <c r="T2" s="180"/>
    </row>
    <row r="3" spans="2:33" ht="19" customHeight="1" x14ac:dyDescent="0.35">
      <c r="B3" s="36" t="s">
        <v>47</v>
      </c>
      <c r="D3" s="2"/>
      <c r="F3" s="42" t="s">
        <v>22</v>
      </c>
      <c r="G3" s="36" t="s">
        <v>106</v>
      </c>
      <c r="H3" s="35"/>
      <c r="I3" s="35"/>
      <c r="N3" s="181" t="str">
        <f>G3</f>
        <v>End-Ashadh (2082)</v>
      </c>
      <c r="O3" s="181"/>
      <c r="P3" s="181"/>
      <c r="R3" s="181" t="str">
        <f>N3</f>
        <v>End-Ashadh (2082)</v>
      </c>
      <c r="S3" s="181"/>
      <c r="T3" s="181"/>
    </row>
    <row r="4" spans="2:33" ht="19" customHeight="1" thickBot="1" x14ac:dyDescent="0.4">
      <c r="B4" s="37"/>
      <c r="D4" s="2"/>
      <c r="H4" s="35"/>
      <c r="I4" s="35"/>
      <c r="N4" s="178" t="s">
        <v>46</v>
      </c>
      <c r="O4" s="178"/>
      <c r="P4" s="178"/>
      <c r="R4" s="178" t="str">
        <f>N4</f>
        <v>Nepali risk-free curves - General bucket</v>
      </c>
      <c r="S4" s="178"/>
      <c r="T4" s="178"/>
    </row>
    <row r="5" spans="2:33" ht="19" customHeight="1" x14ac:dyDescent="0.35">
      <c r="B5" s="36" t="s">
        <v>83</v>
      </c>
      <c r="C5" s="36"/>
      <c r="D5" s="2"/>
      <c r="E5" s="2"/>
      <c r="G5" s="35"/>
      <c r="H5" s="35"/>
      <c r="I5" s="35"/>
      <c r="N5" s="174" t="s">
        <v>23</v>
      </c>
      <c r="O5" s="174" t="s">
        <v>41</v>
      </c>
      <c r="P5" s="174" t="s">
        <v>42</v>
      </c>
      <c r="R5" s="175" t="str">
        <f>N5</f>
        <v>General 
non-stressed 
zero coupon rates</v>
      </c>
      <c r="S5" s="175" t="str">
        <f>O5</f>
        <v>General 
Stress up 
zero coupon rates</v>
      </c>
      <c r="T5" s="175" t="str">
        <f>P5</f>
        <v>General 
Stress down 
zero coupon rates</v>
      </c>
      <c r="V5" s="165" t="s">
        <v>44</v>
      </c>
      <c r="Y5" s="168" t="s">
        <v>92</v>
      </c>
      <c r="Z5" s="169"/>
      <c r="AA5" s="170"/>
      <c r="AD5" s="121" t="s">
        <v>96</v>
      </c>
      <c r="AE5" s="121"/>
      <c r="AG5" s="84"/>
    </row>
    <row r="6" spans="2:33" ht="19" customHeight="1" thickBot="1" x14ac:dyDescent="0.4">
      <c r="B6" s="2"/>
      <c r="C6" s="2"/>
      <c r="D6" s="2"/>
      <c r="E6" s="2"/>
      <c r="F6" s="2"/>
      <c r="G6" s="2"/>
      <c r="H6" s="2"/>
      <c r="N6" s="174"/>
      <c r="O6" s="174"/>
      <c r="P6" s="174"/>
      <c r="R6" s="176"/>
      <c r="S6" s="176"/>
      <c r="T6" s="176"/>
      <c r="V6" s="166"/>
      <c r="Y6" s="171"/>
      <c r="Z6" s="172"/>
      <c r="AA6" s="173"/>
      <c r="AD6" s="84"/>
      <c r="AE6" s="84"/>
      <c r="AG6" s="84"/>
    </row>
    <row r="7" spans="2:33" ht="19" customHeight="1" thickBot="1" x14ac:dyDescent="0.4">
      <c r="B7" s="5"/>
      <c r="C7" s="2" t="s">
        <v>5</v>
      </c>
      <c r="D7" s="140" t="s">
        <v>82</v>
      </c>
      <c r="E7" s="141"/>
      <c r="F7" s="141"/>
      <c r="G7" s="141"/>
      <c r="H7" s="141"/>
      <c r="I7" s="142"/>
      <c r="K7" s="143" t="s">
        <v>20</v>
      </c>
      <c r="N7" s="174"/>
      <c r="O7" s="174"/>
      <c r="P7" s="174"/>
      <c r="R7" s="177"/>
      <c r="S7" s="177"/>
      <c r="T7" s="177"/>
      <c r="V7" s="167"/>
      <c r="AE7" s="84"/>
      <c r="AG7" s="84"/>
    </row>
    <row r="8" spans="2:33" ht="19" customHeight="1" thickBot="1" x14ac:dyDescent="0.4">
      <c r="B8" s="3"/>
      <c r="C8" s="4" t="s">
        <v>1</v>
      </c>
      <c r="D8" s="6" t="s">
        <v>0</v>
      </c>
      <c r="E8" s="6" t="s">
        <v>13</v>
      </c>
      <c r="F8" s="6" t="s">
        <v>2</v>
      </c>
      <c r="G8" s="6" t="s">
        <v>3</v>
      </c>
      <c r="H8" s="6" t="s">
        <v>68</v>
      </c>
      <c r="I8" s="7" t="s">
        <v>6</v>
      </c>
      <c r="J8" s="8" t="s">
        <v>7</v>
      </c>
      <c r="K8" s="144"/>
      <c r="M8" s="2">
        <v>1</v>
      </c>
      <c r="N8" s="85">
        <v>4.979865641974679E-2</v>
      </c>
      <c r="O8" s="85">
        <f>N8*(1+V8)</f>
        <v>7.7187917450607532E-2</v>
      </c>
      <c r="P8" s="85">
        <f>N8*(1-V8)</f>
        <v>2.2409395388886054E-2</v>
      </c>
      <c r="Q8" s="86"/>
      <c r="R8" s="87">
        <f xml:space="preserve"> ( 1 +N8 ) ^-($M8 - 0.5)</f>
        <v>0.97599365365230417</v>
      </c>
      <c r="S8" s="87">
        <f t="shared" ref="S8:T57" si="0" xml:space="preserve"> ( 1 +O8 ) ^-($M8 - 0.5)</f>
        <v>0.96350564467594046</v>
      </c>
      <c r="T8" s="87">
        <f t="shared" si="0"/>
        <v>0.98898017103402069</v>
      </c>
      <c r="V8" s="29">
        <v>0.55000000000000004</v>
      </c>
      <c r="Y8" s="122" t="s">
        <v>93</v>
      </c>
      <c r="Z8" s="123" t="s">
        <v>95</v>
      </c>
      <c r="AA8" s="124" t="s">
        <v>94</v>
      </c>
      <c r="AD8" s="120" t="s">
        <v>97</v>
      </c>
      <c r="AE8" s="84"/>
      <c r="AG8" s="84"/>
    </row>
    <row r="9" spans="2:33" ht="19" customHeight="1" thickBot="1" x14ac:dyDescent="0.4">
      <c r="B9" s="25">
        <v>20820332</v>
      </c>
      <c r="C9" s="2"/>
      <c r="D9" s="2"/>
      <c r="E9" s="2"/>
      <c r="F9" s="2"/>
      <c r="G9" s="2"/>
      <c r="H9" s="2"/>
      <c r="I9" s="2"/>
      <c r="J9" s="2"/>
      <c r="M9" s="2">
        <v>2</v>
      </c>
      <c r="N9" s="85">
        <v>4.9427864546860212E-2</v>
      </c>
      <c r="O9" s="85">
        <f t="shared" ref="O9:O72" si="1">N9*(1+V9)</f>
        <v>7.6613190047633326E-2</v>
      </c>
      <c r="P9" s="85">
        <f t="shared" ref="P9:P72" si="2">N9*(1-V9)</f>
        <v>2.2242539046087095E-2</v>
      </c>
      <c r="Q9" s="86"/>
      <c r="R9" s="87">
        <f t="shared" ref="R9:R57" si="3" xml:space="preserve"> ( 1 +N9 ) ^-($M9 - 0.5)</f>
        <v>0.93018881446817692</v>
      </c>
      <c r="S9" s="87">
        <f t="shared" si="0"/>
        <v>0.89518017513343306</v>
      </c>
      <c r="T9" s="87">
        <f t="shared" si="0"/>
        <v>0.9675403277552016</v>
      </c>
      <c r="V9" s="29">
        <v>0.55000000000000004</v>
      </c>
      <c r="Y9" s="125">
        <v>1</v>
      </c>
      <c r="Z9" s="126">
        <v>0.2</v>
      </c>
      <c r="AA9" s="127">
        <v>7.4999999999999997E-3</v>
      </c>
      <c r="AD9" s="119">
        <v>5.3999999999999999E-2</v>
      </c>
    </row>
    <row r="10" spans="2:33" ht="19" customHeight="1" x14ac:dyDescent="0.35">
      <c r="B10" s="9">
        <v>1</v>
      </c>
      <c r="C10" s="104">
        <v>5.5224999999996048E-2</v>
      </c>
      <c r="D10" s="105">
        <v>3.9837619069674889E-2</v>
      </c>
      <c r="E10" s="105">
        <v>2.7641772535259481E-2</v>
      </c>
      <c r="F10" s="43">
        <v>2.605747999998494E-2</v>
      </c>
      <c r="G10" s="43">
        <v>4.1582452088977415E-2</v>
      </c>
      <c r="H10" s="43">
        <v>1.4990000000052767E-2</v>
      </c>
      <c r="I10" s="43">
        <f>IF(  ABS( MAX( D10:H10 ) )  &gt;  ABS(  MIN(D10:H10 ) ),
                                                 (  SUM(D10:H10) - ABS( MAX(D10:H10) ) ) / 4,
                                                  (  SUM(D10:H10) +  ABS( MIN(D10:H10)  )  )   / 4 )</f>
        <v>2.7131717901243021E-2</v>
      </c>
      <c r="J10" s="106">
        <f t="shared" ref="J10:J19" si="4" xml:space="preserve"> IF( I10 &gt; 0, MAX( -$AA9, -I10*$Z9 ), MIN( $AA9, -I10*$Z9 )  )</f>
        <v>-5.4263435802486045E-3</v>
      </c>
      <c r="K10" s="107">
        <f>C10+J10</f>
        <v>4.9798656419747442E-2</v>
      </c>
      <c r="M10" s="2">
        <v>3</v>
      </c>
      <c r="N10" s="85">
        <v>5.012405639221873E-2</v>
      </c>
      <c r="O10" s="85">
        <f t="shared" si="1"/>
        <v>7.7692287407939029E-2</v>
      </c>
      <c r="P10" s="85">
        <f t="shared" si="2"/>
        <v>2.2555825376498428E-2</v>
      </c>
      <c r="Q10" s="86"/>
      <c r="R10" s="87">
        <f t="shared" si="3"/>
        <v>0.88490873344898069</v>
      </c>
      <c r="S10" s="87">
        <f t="shared" si="0"/>
        <v>0.82939815127486094</v>
      </c>
      <c r="T10" s="87">
        <f t="shared" si="0"/>
        <v>0.94576324484367202</v>
      </c>
      <c r="V10" s="29">
        <v>0.55000000000000004</v>
      </c>
      <c r="Y10" s="128">
        <v>2</v>
      </c>
      <c r="Z10" s="129">
        <v>0.2</v>
      </c>
      <c r="AA10" s="130">
        <v>7.4999999999999997E-3</v>
      </c>
      <c r="AD10" s="84"/>
    </row>
    <row r="11" spans="2:33" ht="19" customHeight="1" x14ac:dyDescent="0.35">
      <c r="B11" s="10">
        <v>2</v>
      </c>
      <c r="C11" s="108">
        <v>5.4877727190436598E-2</v>
      </c>
      <c r="D11" s="109">
        <v>3.9795886784429468E-2</v>
      </c>
      <c r="E11" s="44">
        <v>2.6569889506542488E-2</v>
      </c>
      <c r="F11" s="44">
        <v>2.4633597190428125E-2</v>
      </c>
      <c r="G11" s="44">
        <v>4.2174689815682953E-2</v>
      </c>
      <c r="H11" s="44">
        <v>1.7997879390106331E-2</v>
      </c>
      <c r="I11" s="44">
        <f t="shared" ref="I11:I19" si="5">IF(  ABS( MAX( D11:H11 ) )  &gt;  ABS(  MIN(D11:H11 ) ),
                                                 (  SUM(D11:H11) - ABS( MAX(D11:H11) ) ) / 4,
                                                  (  SUM(D11:H11) +  ABS( MIN(D11:H11)  )  )   / 4 )</f>
        <v>2.7249313217876603E-2</v>
      </c>
      <c r="J11" s="110">
        <f t="shared" si="4"/>
        <v>-5.4498626435753213E-3</v>
      </c>
      <c r="K11" s="111">
        <f t="shared" ref="K11:K19" si="6">C11+J11</f>
        <v>4.942786454686128E-2</v>
      </c>
      <c r="M11" s="2">
        <v>4</v>
      </c>
      <c r="N11" s="85">
        <v>5.0877995366881867E-2</v>
      </c>
      <c r="O11" s="85">
        <f t="shared" si="1"/>
        <v>7.88608928186669E-2</v>
      </c>
      <c r="P11" s="85">
        <f t="shared" si="2"/>
        <v>2.2895097915096838E-2</v>
      </c>
      <c r="Q11" s="86"/>
      <c r="R11" s="87">
        <f t="shared" si="3"/>
        <v>0.84055658709499992</v>
      </c>
      <c r="S11" s="87">
        <f t="shared" si="0"/>
        <v>0.76669198316156473</v>
      </c>
      <c r="T11" s="87">
        <f t="shared" si="0"/>
        <v>0.92382808166873454</v>
      </c>
      <c r="V11" s="29">
        <v>0.55000000000000004</v>
      </c>
      <c r="Y11" s="128">
        <v>3</v>
      </c>
      <c r="Z11" s="129">
        <v>0.2</v>
      </c>
      <c r="AA11" s="130">
        <v>7.4999999999999997E-3</v>
      </c>
      <c r="AD11" s="120" t="s">
        <v>98</v>
      </c>
    </row>
    <row r="12" spans="2:33" ht="19" customHeight="1" x14ac:dyDescent="0.35">
      <c r="B12" s="10">
        <v>3</v>
      </c>
      <c r="C12" s="108">
        <v>5.5713448431955692E-2</v>
      </c>
      <c r="D12" s="109">
        <v>4.0630436847426177E-2</v>
      </c>
      <c r="E12" s="44">
        <v>2.7094562610012973E-2</v>
      </c>
      <c r="F12" s="44">
        <v>2.4410338431948952E-2</v>
      </c>
      <c r="G12" s="44">
        <v>4.3033057757346338E-2</v>
      </c>
      <c r="H12" s="44">
        <v>1.9652502905330715E-2</v>
      </c>
      <c r="I12" s="44">
        <f t="shared" si="5"/>
        <v>2.7946960198679704E-2</v>
      </c>
      <c r="J12" s="110">
        <f t="shared" si="4"/>
        <v>-5.5893920397359414E-3</v>
      </c>
      <c r="K12" s="111">
        <f t="shared" si="6"/>
        <v>5.012405639221975E-2</v>
      </c>
      <c r="M12" s="2">
        <v>5</v>
      </c>
      <c r="N12" s="85">
        <v>5.1518240772737922E-2</v>
      </c>
      <c r="O12" s="85">
        <f t="shared" si="1"/>
        <v>6.6973713004559302E-2</v>
      </c>
      <c r="P12" s="85">
        <f t="shared" si="2"/>
        <v>3.6062768540916543E-2</v>
      </c>
      <c r="Q12" s="86"/>
      <c r="R12" s="87">
        <f t="shared" si="3"/>
        <v>0.79767200664391236</v>
      </c>
      <c r="S12" s="87">
        <f t="shared" si="0"/>
        <v>0.7469787730967995</v>
      </c>
      <c r="T12" s="87">
        <f t="shared" si="0"/>
        <v>0.85263409817314328</v>
      </c>
      <c r="V12" s="30">
        <v>0.3</v>
      </c>
      <c r="Y12" s="128">
        <v>4</v>
      </c>
      <c r="Z12" s="129">
        <v>0.2</v>
      </c>
      <c r="AA12" s="130">
        <v>7.4999999999999997E-3</v>
      </c>
      <c r="AD12" s="119" t="s">
        <v>99</v>
      </c>
    </row>
    <row r="13" spans="2:33" ht="19" customHeight="1" x14ac:dyDescent="0.35">
      <c r="B13" s="10">
        <v>4</v>
      </c>
      <c r="C13" s="108">
        <v>5.657480651004243E-2</v>
      </c>
      <c r="D13" s="109">
        <v>4.1388008952470745E-2</v>
      </c>
      <c r="E13" s="44">
        <v>2.7746279272466978E-2</v>
      </c>
      <c r="F13" s="44">
        <v>2.431745651003614E-2</v>
      </c>
      <c r="G13" s="44">
        <v>4.3532716794016713E-2</v>
      </c>
      <c r="H13" s="44">
        <v>2.0484478128213413E-2</v>
      </c>
      <c r="I13" s="44">
        <f t="shared" si="5"/>
        <v>2.8484055715796819E-2</v>
      </c>
      <c r="J13" s="110">
        <f t="shared" si="4"/>
        <v>-5.6968111431593641E-3</v>
      </c>
      <c r="K13" s="111">
        <f t="shared" si="6"/>
        <v>5.0877995366883068E-2</v>
      </c>
      <c r="M13" s="2">
        <v>6</v>
      </c>
      <c r="N13" s="85">
        <v>5.2014334333649437E-2</v>
      </c>
      <c r="O13" s="85">
        <f t="shared" si="1"/>
        <v>6.7618634633744276E-2</v>
      </c>
      <c r="P13" s="85">
        <f t="shared" si="2"/>
        <v>3.6410034033554604E-2</v>
      </c>
      <c r="Q13" s="86"/>
      <c r="R13" s="87">
        <f t="shared" si="3"/>
        <v>0.75662534402768189</v>
      </c>
      <c r="S13" s="87">
        <f t="shared" si="0"/>
        <v>0.69776824260432846</v>
      </c>
      <c r="T13" s="87">
        <f t="shared" si="0"/>
        <v>0.82144057439327289</v>
      </c>
      <c r="V13" s="30">
        <v>0.3</v>
      </c>
      <c r="Y13" s="128">
        <v>5</v>
      </c>
      <c r="Z13" s="129">
        <v>0.2</v>
      </c>
      <c r="AA13" s="130">
        <v>7.4999999999999997E-3</v>
      </c>
      <c r="AD13" s="84"/>
    </row>
    <row r="14" spans="2:33" ht="19" customHeight="1" thickBot="1" x14ac:dyDescent="0.4">
      <c r="B14" s="10">
        <v>5</v>
      </c>
      <c r="C14" s="112">
        <v>5.7270169222417344E-2</v>
      </c>
      <c r="D14" s="113">
        <v>4.2083481410679413E-2</v>
      </c>
      <c r="E14" s="45">
        <v>2.8011861821812811E-2</v>
      </c>
      <c r="F14" s="45">
        <v>2.4131919222411646E-2</v>
      </c>
      <c r="G14" s="45">
        <v>4.3787573780739386E-2</v>
      </c>
      <c r="H14" s="45">
        <v>2.0811306538663921E-2</v>
      </c>
      <c r="I14" s="45">
        <f t="shared" si="5"/>
        <v>2.8759642248391948E-2</v>
      </c>
      <c r="J14" s="114">
        <f t="shared" si="4"/>
        <v>-5.7519284496783899E-3</v>
      </c>
      <c r="K14" s="115">
        <f t="shared" si="6"/>
        <v>5.1518240772738956E-2</v>
      </c>
      <c r="M14" s="2">
        <v>7</v>
      </c>
      <c r="N14" s="85">
        <v>5.2437340510594677E-2</v>
      </c>
      <c r="O14" s="85">
        <f t="shared" si="1"/>
        <v>6.8168542663773077E-2</v>
      </c>
      <c r="P14" s="85">
        <f t="shared" si="2"/>
        <v>3.6706138357416269E-2</v>
      </c>
      <c r="Q14" s="86"/>
      <c r="R14" s="87">
        <f t="shared" si="3"/>
        <v>0.7173389040743855</v>
      </c>
      <c r="S14" s="87">
        <f t="shared" si="0"/>
        <v>0.6513904759078265</v>
      </c>
      <c r="T14" s="87">
        <f t="shared" si="0"/>
        <v>0.79111231472083599</v>
      </c>
      <c r="V14" s="30">
        <v>0.3</v>
      </c>
      <c r="Y14" s="128">
        <v>6</v>
      </c>
      <c r="Z14" s="129">
        <v>0.2</v>
      </c>
      <c r="AA14" s="130">
        <v>7.4999999999999997E-3</v>
      </c>
      <c r="AC14" s="28"/>
      <c r="AD14" s="84"/>
    </row>
    <row r="15" spans="2:33" ht="19" customHeight="1" x14ac:dyDescent="0.35">
      <c r="B15" s="10">
        <v>6</v>
      </c>
      <c r="C15" s="108">
        <v>5.7760019846281319E-2</v>
      </c>
      <c r="D15" s="109">
        <v>4.2362993897800516E-2</v>
      </c>
      <c r="E15" s="44">
        <v>2.7992342336923492E-2</v>
      </c>
      <c r="F15" s="44">
        <v>2.3822579846275449E-2</v>
      </c>
      <c r="G15" s="44">
        <v>4.3794794476041954E-2</v>
      </c>
      <c r="H15" s="44">
        <v>2.0735794171614863E-2</v>
      </c>
      <c r="I15" s="49">
        <f t="shared" si="5"/>
        <v>2.872842756315358E-2</v>
      </c>
      <c r="J15" s="110">
        <f t="shared" si="4"/>
        <v>-5.745685512630716E-3</v>
      </c>
      <c r="K15" s="116">
        <f t="shared" si="6"/>
        <v>5.2014334333650603E-2</v>
      </c>
      <c r="M15" s="2">
        <v>8</v>
      </c>
      <c r="N15" s="85">
        <v>5.2835746722394106E-2</v>
      </c>
      <c r="O15" s="85">
        <f t="shared" si="1"/>
        <v>6.0761108730753216E-2</v>
      </c>
      <c r="P15" s="85">
        <f t="shared" si="2"/>
        <v>4.4910384714034988E-2</v>
      </c>
      <c r="Q15" s="86"/>
      <c r="R15" s="87">
        <f t="shared" si="3"/>
        <v>0.6796656708400356</v>
      </c>
      <c r="S15" s="87">
        <f t="shared" si="0"/>
        <v>0.64249253447305432</v>
      </c>
      <c r="T15" s="87">
        <f t="shared" si="0"/>
        <v>0.71929519579080192</v>
      </c>
      <c r="V15" s="29">
        <v>0.15</v>
      </c>
      <c r="Y15" s="128">
        <v>7</v>
      </c>
      <c r="Z15" s="129">
        <v>0.2</v>
      </c>
      <c r="AA15" s="130">
        <v>7.4999999999999997E-3</v>
      </c>
      <c r="AC15" s="28"/>
      <c r="AD15" s="84"/>
    </row>
    <row r="16" spans="2:33" ht="19" customHeight="1" x14ac:dyDescent="0.35">
      <c r="B16" s="10">
        <v>7</v>
      </c>
      <c r="C16" s="108">
        <v>5.8155157090126641E-2</v>
      </c>
      <c r="D16" s="109">
        <v>4.2547349937263501E-2</v>
      </c>
      <c r="E16" s="44">
        <v>2.7800340205033525E-2</v>
      </c>
      <c r="F16" s="44">
        <v>2.3508297090121033E-2</v>
      </c>
      <c r="G16" s="44">
        <v>4.3625993994452106E-2</v>
      </c>
      <c r="H16" s="44">
        <v>2.050034435819903E-2</v>
      </c>
      <c r="I16" s="44">
        <f t="shared" si="5"/>
        <v>2.8589082897654272E-2</v>
      </c>
      <c r="J16" s="110">
        <f t="shared" si="4"/>
        <v>-5.7178165795308544E-3</v>
      </c>
      <c r="K16" s="111">
        <f t="shared" si="6"/>
        <v>5.2437340510595787E-2</v>
      </c>
      <c r="M16" s="2">
        <v>9</v>
      </c>
      <c r="N16" s="85">
        <v>5.3211652814592725E-2</v>
      </c>
      <c r="O16" s="85">
        <f t="shared" si="1"/>
        <v>6.1193400736781631E-2</v>
      </c>
      <c r="P16" s="85">
        <f t="shared" si="2"/>
        <v>4.5229904892403812E-2</v>
      </c>
      <c r="Q16" s="86"/>
      <c r="R16" s="87">
        <f t="shared" si="3"/>
        <v>0.64360132276081694</v>
      </c>
      <c r="S16" s="87">
        <f t="shared" si="0"/>
        <v>0.60359607247239289</v>
      </c>
      <c r="T16" s="87">
        <f t="shared" si="0"/>
        <v>0.68659315998746817</v>
      </c>
      <c r="V16" s="29">
        <v>0.15</v>
      </c>
      <c r="Y16" s="128">
        <v>8</v>
      </c>
      <c r="Z16" s="129">
        <v>0.2</v>
      </c>
      <c r="AA16" s="130">
        <v>7.4999999999999997E-3</v>
      </c>
      <c r="AC16" s="28"/>
      <c r="AD16" s="84"/>
    </row>
    <row r="17" spans="2:27" ht="19" customHeight="1" x14ac:dyDescent="0.35">
      <c r="B17" s="10">
        <v>8</v>
      </c>
      <c r="C17" s="108">
        <v>5.8528347589766661E-2</v>
      </c>
      <c r="D17" s="109">
        <v>4.2815618408142297E-2</v>
      </c>
      <c r="E17" s="44">
        <v>2.7505960046608768E-2</v>
      </c>
      <c r="F17" s="44">
        <v>2.3268037589761592E-2</v>
      </c>
      <c r="G17" s="44">
        <v>4.3349222667029785E-2</v>
      </c>
      <c r="H17" s="44">
        <v>2.0262401302921562E-2</v>
      </c>
      <c r="I17" s="44">
        <f t="shared" si="5"/>
        <v>2.8463004336858555E-2</v>
      </c>
      <c r="J17" s="110">
        <f t="shared" si="4"/>
        <v>-5.6926008673717117E-3</v>
      </c>
      <c r="K17" s="111">
        <f t="shared" si="6"/>
        <v>5.2835746722394952E-2</v>
      </c>
      <c r="M17" s="2">
        <v>10</v>
      </c>
      <c r="N17" s="85">
        <v>5.3560618085494838E-2</v>
      </c>
      <c r="O17" s="85">
        <f t="shared" si="1"/>
        <v>6.1594710798319061E-2</v>
      </c>
      <c r="P17" s="85">
        <f t="shared" si="2"/>
        <v>4.5526525372670608E-2</v>
      </c>
      <c r="Q17" s="86"/>
      <c r="R17" s="87">
        <f t="shared" si="3"/>
        <v>0.60916435123342672</v>
      </c>
      <c r="S17" s="87">
        <f t="shared" si="0"/>
        <v>0.56675050052556941</v>
      </c>
      <c r="T17" s="87">
        <f t="shared" si="0"/>
        <v>0.65511413914356853</v>
      </c>
      <c r="V17" s="29">
        <v>0.15</v>
      </c>
      <c r="Y17" s="128">
        <v>9</v>
      </c>
      <c r="Z17" s="129">
        <v>0.2</v>
      </c>
      <c r="AA17" s="130">
        <v>7.4999999999999997E-3</v>
      </c>
    </row>
    <row r="18" spans="2:27" ht="19" customHeight="1" thickBot="1" x14ac:dyDescent="0.4">
      <c r="B18" s="10">
        <v>9</v>
      </c>
      <c r="C18" s="108">
        <v>5.8872286303886412E-2</v>
      </c>
      <c r="D18" s="109">
        <v>4.2945847040091412E-2</v>
      </c>
      <c r="E18" s="44">
        <v>2.7184972190575474E-2</v>
      </c>
      <c r="F18" s="44">
        <v>2.3075586303881623E-2</v>
      </c>
      <c r="G18" s="44">
        <v>4.3039251763258735E-2</v>
      </c>
      <c r="H18" s="44">
        <v>2.0006264251309025E-2</v>
      </c>
      <c r="I18" s="44">
        <f t="shared" si="5"/>
        <v>2.8303167446464383E-2</v>
      </c>
      <c r="J18" s="110">
        <f t="shared" si="4"/>
        <v>-5.660633489292877E-3</v>
      </c>
      <c r="K18" s="111">
        <f t="shared" si="6"/>
        <v>5.3211652814593537E-2</v>
      </c>
      <c r="M18" s="2">
        <v>11</v>
      </c>
      <c r="N18" s="85">
        <v>5.3825346914184058E-2</v>
      </c>
      <c r="O18" s="85">
        <f t="shared" si="1"/>
        <v>6.1899148951311662E-2</v>
      </c>
      <c r="P18" s="85">
        <f t="shared" si="2"/>
        <v>4.5751544877056446E-2</v>
      </c>
      <c r="Q18" s="86"/>
      <c r="R18" s="87">
        <f t="shared" si="3"/>
        <v>0.57667254912104693</v>
      </c>
      <c r="S18" s="87">
        <f t="shared" si="0"/>
        <v>0.53226221412640495</v>
      </c>
      <c r="T18" s="87">
        <f t="shared" si="0"/>
        <v>0.62517354823446247</v>
      </c>
      <c r="V18" s="29">
        <v>0.15</v>
      </c>
      <c r="Y18" s="131">
        <v>10</v>
      </c>
      <c r="Z18" s="132">
        <v>0.2</v>
      </c>
      <c r="AA18" s="133">
        <v>7.4999999999999997E-3</v>
      </c>
    </row>
    <row r="19" spans="2:27" ht="19" customHeight="1" thickBot="1" x14ac:dyDescent="0.4">
      <c r="B19" s="11">
        <v>10</v>
      </c>
      <c r="C19" s="112">
        <v>5.9173301301998382E-2</v>
      </c>
      <c r="D19" s="113">
        <v>4.3141197752371685E-2</v>
      </c>
      <c r="E19" s="45">
        <v>2.6890052585980317E-2</v>
      </c>
      <c r="F19" s="45">
        <v>2.2898061301993788E-2</v>
      </c>
      <c r="G19" s="45">
        <v>4.2748440312222025E-2</v>
      </c>
      <c r="H19" s="45">
        <v>1.9717110129857218E-2</v>
      </c>
      <c r="I19" s="45">
        <f t="shared" si="5"/>
        <v>2.8063416082513337E-2</v>
      </c>
      <c r="J19" s="114">
        <f t="shared" si="4"/>
        <v>-5.6126832165026676E-3</v>
      </c>
      <c r="K19" s="117">
        <f t="shared" si="6"/>
        <v>5.3560618085495712E-2</v>
      </c>
      <c r="M19" s="2">
        <v>12</v>
      </c>
      <c r="N19" s="85">
        <v>5.4015473858997964E-2</v>
      </c>
      <c r="O19" s="85">
        <f t="shared" si="1"/>
        <v>6.2117794937847658E-2</v>
      </c>
      <c r="P19" s="85">
        <f t="shared" si="2"/>
        <v>4.5913152780148271E-2</v>
      </c>
      <c r="Q19" s="86"/>
      <c r="R19" s="87">
        <f t="shared" si="3"/>
        <v>0.54608425194024857</v>
      </c>
      <c r="S19" s="87">
        <f t="shared" si="0"/>
        <v>0.50005079339588632</v>
      </c>
      <c r="T19" s="87">
        <f t="shared" si="0"/>
        <v>0.59676084290467357</v>
      </c>
      <c r="V19" s="29">
        <v>0.15</v>
      </c>
    </row>
    <row r="20" spans="2:27" ht="19" customHeight="1" x14ac:dyDescent="0.35">
      <c r="M20" s="2">
        <v>13</v>
      </c>
      <c r="N20" s="85">
        <v>5.4152321581705465E-2</v>
      </c>
      <c r="O20" s="85">
        <f t="shared" si="1"/>
        <v>6.2275169818961279E-2</v>
      </c>
      <c r="P20" s="85">
        <f t="shared" si="2"/>
        <v>4.6029473344449644E-2</v>
      </c>
      <c r="Q20" s="86"/>
      <c r="R20" s="87">
        <f t="shared" si="3"/>
        <v>0.51725879126419916</v>
      </c>
      <c r="S20" s="87">
        <f t="shared" si="0"/>
        <v>0.46993427623286971</v>
      </c>
      <c r="T20" s="87">
        <f t="shared" si="0"/>
        <v>0.56977183914400287</v>
      </c>
      <c r="V20" s="29">
        <v>0.15</v>
      </c>
    </row>
    <row r="21" spans="2:27" ht="19" customHeight="1" x14ac:dyDescent="0.35">
      <c r="M21" s="2">
        <v>14</v>
      </c>
      <c r="N21" s="85">
        <v>5.4250579389152787E-2</v>
      </c>
      <c r="O21" s="85">
        <f t="shared" si="1"/>
        <v>6.23881662975257E-2</v>
      </c>
      <c r="P21" s="85">
        <f t="shared" si="2"/>
        <v>4.6112992480779866E-2</v>
      </c>
      <c r="Q21" s="86"/>
      <c r="R21" s="87">
        <f t="shared" si="3"/>
        <v>0.49006992035373087</v>
      </c>
      <c r="S21" s="87">
        <f t="shared" si="0"/>
        <v>0.44174990896127486</v>
      </c>
      <c r="T21" s="87">
        <f t="shared" si="0"/>
        <v>0.54411281485793794</v>
      </c>
      <c r="V21" s="29">
        <v>0.15</v>
      </c>
    </row>
    <row r="22" spans="2:27" ht="19" customHeight="1" x14ac:dyDescent="0.35">
      <c r="M22" s="2">
        <v>15</v>
      </c>
      <c r="N22" s="85">
        <v>5.4320581428563219E-2</v>
      </c>
      <c r="O22" s="85">
        <f t="shared" si="1"/>
        <v>6.2468668642847697E-2</v>
      </c>
      <c r="P22" s="85">
        <f t="shared" si="2"/>
        <v>4.6172494214278735E-2</v>
      </c>
      <c r="Q22" s="86"/>
      <c r="R22" s="87">
        <f t="shared" si="3"/>
        <v>0.46440413186997725</v>
      </c>
      <c r="S22" s="87">
        <f t="shared" si="0"/>
        <v>0.41535179080086881</v>
      </c>
      <c r="T22" s="87">
        <f t="shared" si="0"/>
        <v>0.51969936601951217</v>
      </c>
      <c r="V22" s="29">
        <v>0.15</v>
      </c>
    </row>
    <row r="23" spans="2:27" ht="19" customHeight="1" x14ac:dyDescent="0.35">
      <c r="B23" s="5"/>
      <c r="C23" s="2" t="s">
        <v>5</v>
      </c>
      <c r="D23" s="140" t="s">
        <v>82</v>
      </c>
      <c r="E23" s="141"/>
      <c r="F23" s="141"/>
      <c r="G23" s="141"/>
      <c r="H23" s="141"/>
      <c r="I23" s="142"/>
      <c r="K23" s="143" t="s">
        <v>20</v>
      </c>
      <c r="M23" s="2">
        <v>16</v>
      </c>
      <c r="N23" s="85">
        <v>5.4369723699964956E-2</v>
      </c>
      <c r="O23" s="85">
        <f t="shared" si="1"/>
        <v>6.2525182254959691E-2</v>
      </c>
      <c r="P23" s="85">
        <f t="shared" si="2"/>
        <v>4.6214265144970214E-2</v>
      </c>
      <c r="Q23" s="86"/>
      <c r="R23" s="87">
        <f t="shared" si="3"/>
        <v>0.4401590515092022</v>
      </c>
      <c r="S23" s="87">
        <f t="shared" si="0"/>
        <v>0.39060869566430417</v>
      </c>
      <c r="T23" s="87">
        <f t="shared" si="0"/>
        <v>0.4964552654110822</v>
      </c>
      <c r="V23" s="29">
        <v>0.15</v>
      </c>
    </row>
    <row r="24" spans="2:27" ht="19" customHeight="1" x14ac:dyDescent="0.35">
      <c r="B24" s="3"/>
      <c r="C24" s="4" t="s">
        <v>1</v>
      </c>
      <c r="D24" s="6" t="s">
        <v>0</v>
      </c>
      <c r="E24" s="6" t="s">
        <v>13</v>
      </c>
      <c r="F24" s="6" t="s">
        <v>2</v>
      </c>
      <c r="G24" s="6" t="s">
        <v>3</v>
      </c>
      <c r="H24" s="6" t="s">
        <v>68</v>
      </c>
      <c r="I24" s="7" t="s">
        <v>6</v>
      </c>
      <c r="J24" s="8" t="s">
        <v>7</v>
      </c>
      <c r="K24" s="144"/>
      <c r="M24" s="2">
        <v>17</v>
      </c>
      <c r="N24" s="85">
        <v>5.4403374639381052E-2</v>
      </c>
      <c r="O24" s="85">
        <f t="shared" si="1"/>
        <v>6.2563880835288202E-2</v>
      </c>
      <c r="P24" s="85">
        <f t="shared" si="2"/>
        <v>4.6242868443473896E-2</v>
      </c>
      <c r="Q24" s="86"/>
      <c r="R24" s="87">
        <f t="shared" si="3"/>
        <v>0.41724199268647832</v>
      </c>
      <c r="S24" s="87">
        <f t="shared" si="0"/>
        <v>0.36740214718582254</v>
      </c>
      <c r="T24" s="87">
        <f t="shared" si="0"/>
        <v>0.4743114112821642</v>
      </c>
      <c r="V24" s="29">
        <v>0.15</v>
      </c>
    </row>
    <row r="25" spans="2:27" ht="19" customHeight="1" thickBot="1" x14ac:dyDescent="0.4">
      <c r="B25" s="25">
        <v>20820232</v>
      </c>
      <c r="C25" s="2"/>
      <c r="D25" s="2"/>
      <c r="E25" s="2"/>
      <c r="F25" s="2"/>
      <c r="G25" s="2"/>
      <c r="H25" s="2"/>
      <c r="I25" s="2"/>
      <c r="J25" s="2"/>
      <c r="M25" s="2">
        <v>18</v>
      </c>
      <c r="N25" s="85">
        <v>5.4425476623946034E-2</v>
      </c>
      <c r="O25" s="85">
        <f t="shared" si="1"/>
        <v>6.2589298117537939E-2</v>
      </c>
      <c r="P25" s="85">
        <f t="shared" si="2"/>
        <v>4.6261655130354129E-2</v>
      </c>
      <c r="Q25" s="86"/>
      <c r="R25" s="87">
        <f t="shared" si="3"/>
        <v>0.39556869441628029</v>
      </c>
      <c r="S25" s="87">
        <f t="shared" si="0"/>
        <v>0.34562475605688969</v>
      </c>
      <c r="T25" s="87">
        <f t="shared" si="0"/>
        <v>0.45320489600048763</v>
      </c>
      <c r="V25" s="29">
        <v>0.15</v>
      </c>
    </row>
    <row r="26" spans="2:27" ht="19" customHeight="1" x14ac:dyDescent="0.35">
      <c r="B26" s="9">
        <v>1</v>
      </c>
      <c r="C26" s="104">
        <v>5.5399999999998978E-2</v>
      </c>
      <c r="D26" s="105">
        <v>4.0012965148961938E-2</v>
      </c>
      <c r="E26" s="105">
        <v>2.7818239003815828E-2</v>
      </c>
      <c r="F26" s="43">
        <v>2.5054680000002043E-2</v>
      </c>
      <c r="G26" s="43">
        <v>4.0999977711056984E-2</v>
      </c>
      <c r="H26" s="43">
        <v>1.5022999999989718E-2</v>
      </c>
      <c r="I26" s="43">
        <f>IF(  ABS( MAX( D26:H26 ) )  &gt;  ABS(  MIN(D26:H26 ) ),
                                                 (  SUM(D26:H26) - ABS( MAX(D26:H26) ) ) / 4,
                                                  (  SUM(D26:H26) +  ABS( MIN(D26:H26)  )  )   / 4 )</f>
        <v>2.6977221038192382E-2</v>
      </c>
      <c r="J26" s="106">
        <f t="shared" ref="J26:J35" si="7" xml:space="preserve"> IF( I26 &gt; 0, MAX( -$AA9, -I26*$Z9 ), MIN( $AA9, -I26*$Z9 )  )</f>
        <v>-5.3954442076384768E-3</v>
      </c>
      <c r="K26" s="107">
        <f>C26+J26</f>
        <v>5.0004555792360503E-2</v>
      </c>
      <c r="M26" s="2">
        <v>19</v>
      </c>
      <c r="N26" s="85">
        <v>5.4438952756969083E-2</v>
      </c>
      <c r="O26" s="85">
        <f t="shared" si="1"/>
        <v>6.260479567051444E-2</v>
      </c>
      <c r="P26" s="85">
        <f t="shared" si="2"/>
        <v>4.627310984342372E-2</v>
      </c>
      <c r="Q26" s="86"/>
      <c r="R26" s="87">
        <f t="shared" si="3"/>
        <v>0.37506223676992206</v>
      </c>
      <c r="S26" s="87">
        <f t="shared" si="0"/>
        <v>0.32517880094409907</v>
      </c>
      <c r="T26" s="87">
        <f t="shared" si="0"/>
        <v>0.43307819839917461</v>
      </c>
      <c r="V26" s="29">
        <v>0.15</v>
      </c>
    </row>
    <row r="27" spans="2:27" ht="19" customHeight="1" x14ac:dyDescent="0.35">
      <c r="B27" s="10">
        <v>2</v>
      </c>
      <c r="C27" s="108">
        <v>5.5091737446402833E-2</v>
      </c>
      <c r="D27" s="109">
        <v>4.0213971650966851E-2</v>
      </c>
      <c r="E27" s="44">
        <v>2.7199434759856311E-2</v>
      </c>
      <c r="F27" s="44">
        <v>2.3870287446404514E-2</v>
      </c>
      <c r="G27" s="44">
        <v>4.178440090228186E-2</v>
      </c>
      <c r="H27" s="44">
        <v>1.7934373648018864E-2</v>
      </c>
      <c r="I27" s="44">
        <f t="shared" ref="I27:I35" si="8">IF(  ABS( MAX( D27:H27 ) )  &gt;  ABS(  MIN(D27:H27 ) ),
                                                 (  SUM(D27:H27) - ABS( MAX(D27:H27) ) ) / 4,
                                                  (  SUM(D27:H27) +  ABS( MIN(D27:H27)  )  )   / 4 )</f>
        <v>2.7304516876311635E-2</v>
      </c>
      <c r="J27" s="110">
        <f t="shared" si="7"/>
        <v>-5.4609033752623277E-3</v>
      </c>
      <c r="K27" s="111">
        <f t="shared" ref="K27:K35" si="9">C27+J27</f>
        <v>4.9630834071140509E-2</v>
      </c>
      <c r="M27" s="2">
        <v>20</v>
      </c>
      <c r="N27" s="85">
        <v>5.4445987572452337E-2</v>
      </c>
      <c r="O27" s="85">
        <f t="shared" si="1"/>
        <v>6.2612885708320187E-2</v>
      </c>
      <c r="P27" s="85">
        <f t="shared" si="2"/>
        <v>4.6279089436584486E-2</v>
      </c>
      <c r="Q27" s="86"/>
      <c r="R27" s="87">
        <f t="shared" si="3"/>
        <v>0.35565211699698701</v>
      </c>
      <c r="S27" s="87">
        <f t="shared" si="0"/>
        <v>0.30597502434942081</v>
      </c>
      <c r="T27" s="87">
        <f t="shared" si="0"/>
        <v>0.41387849184539438</v>
      </c>
      <c r="V27" s="29">
        <v>0.15</v>
      </c>
    </row>
    <row r="28" spans="2:27" ht="19" customHeight="1" x14ac:dyDescent="0.35">
      <c r="B28" s="10">
        <v>3</v>
      </c>
      <c r="C28" s="108">
        <v>5.5940001031414388E-2</v>
      </c>
      <c r="D28" s="109">
        <v>4.1162997512867561E-2</v>
      </c>
      <c r="E28" s="44">
        <v>2.7944962182548938E-2</v>
      </c>
      <c r="F28" s="44">
        <v>2.3760411031415574E-2</v>
      </c>
      <c r="G28" s="44">
        <v>4.2680352815430034E-2</v>
      </c>
      <c r="H28" s="44">
        <v>1.9647489598405565E-2</v>
      </c>
      <c r="I28" s="44">
        <f t="shared" si="8"/>
        <v>2.8128965081309409E-2</v>
      </c>
      <c r="J28" s="110">
        <f t="shared" si="7"/>
        <v>-5.6257930162618821E-3</v>
      </c>
      <c r="K28" s="111">
        <f t="shared" si="9"/>
        <v>5.0314208015152503E-2</v>
      </c>
      <c r="M28" s="2">
        <v>21</v>
      </c>
      <c r="N28" s="85">
        <v>5.4448224138354595E-2</v>
      </c>
      <c r="O28" s="85">
        <f t="shared" si="1"/>
        <v>6.2615457759107776E-2</v>
      </c>
      <c r="P28" s="85">
        <f t="shared" si="2"/>
        <v>4.6280990517601407E-2</v>
      </c>
      <c r="Q28" s="86"/>
      <c r="R28" s="87">
        <f t="shared" si="3"/>
        <v>0.33727346589092871</v>
      </c>
      <c r="S28" s="87">
        <f t="shared" si="0"/>
        <v>0.28793161303062131</v>
      </c>
      <c r="T28" s="87">
        <f t="shared" si="0"/>
        <v>0.39555705550988673</v>
      </c>
      <c r="V28" s="29">
        <v>0.15</v>
      </c>
    </row>
    <row r="29" spans="2:27" ht="19" customHeight="1" x14ac:dyDescent="0.35">
      <c r="B29" s="10">
        <v>4</v>
      </c>
      <c r="C29" s="108">
        <v>5.6801281182767838E-2</v>
      </c>
      <c r="D29" s="109">
        <v>4.1919878558992929E-2</v>
      </c>
      <c r="E29" s="44">
        <v>2.8806935690550484E-2</v>
      </c>
      <c r="F29" s="44">
        <v>2.3769601182768607E-2</v>
      </c>
      <c r="G29" s="44">
        <v>4.3230783236478443E-2</v>
      </c>
      <c r="H29" s="44">
        <v>2.0588373026557694E-2</v>
      </c>
      <c r="I29" s="44">
        <f t="shared" si="8"/>
        <v>2.8771197114717428E-2</v>
      </c>
      <c r="J29" s="110">
        <f t="shared" si="7"/>
        <v>-5.7542394229434862E-3</v>
      </c>
      <c r="K29" s="111">
        <f t="shared" si="9"/>
        <v>5.1047041759824351E-2</v>
      </c>
      <c r="M29" s="2">
        <v>22</v>
      </c>
      <c r="N29" s="85">
        <v>5.4446904562734932E-2</v>
      </c>
      <c r="O29" s="85">
        <f t="shared" si="1"/>
        <v>6.2613940247145172E-2</v>
      </c>
      <c r="P29" s="85">
        <f t="shared" si="2"/>
        <v>4.6279868878324693E-2</v>
      </c>
      <c r="Q29" s="86"/>
      <c r="R29" s="87">
        <f t="shared" si="3"/>
        <v>0.31986638408879514</v>
      </c>
      <c r="S29" s="87">
        <f t="shared" si="0"/>
        <v>0.27097333443828997</v>
      </c>
      <c r="T29" s="87">
        <f t="shared" si="0"/>
        <v>0.37806877522925286</v>
      </c>
      <c r="V29" s="29">
        <v>0.15</v>
      </c>
    </row>
    <row r="30" spans="2:27" ht="19" customHeight="1" thickBot="1" x14ac:dyDescent="0.4">
      <c r="B30" s="10">
        <v>5</v>
      </c>
      <c r="C30" s="112">
        <v>5.7511310823854078E-2</v>
      </c>
      <c r="D30" s="113">
        <v>4.2629611922105459E-2</v>
      </c>
      <c r="E30" s="45">
        <v>2.8976413847348725E-2</v>
      </c>
      <c r="F30" s="45">
        <v>2.371286082385482E-2</v>
      </c>
      <c r="G30" s="45">
        <v>4.3499081960448827E-2</v>
      </c>
      <c r="H30" s="45">
        <v>2.1047430513026155E-2</v>
      </c>
      <c r="I30" s="45">
        <f t="shared" si="8"/>
        <v>2.909157927658379E-2</v>
      </c>
      <c r="J30" s="114">
        <f t="shared" si="7"/>
        <v>-5.8183158553167585E-3</v>
      </c>
      <c r="K30" s="115">
        <f t="shared" si="9"/>
        <v>5.1692994968537319E-2</v>
      </c>
      <c r="M30" s="2">
        <v>23</v>
      </c>
      <c r="N30" s="85">
        <v>5.4442971480031632E-2</v>
      </c>
      <c r="O30" s="85">
        <f t="shared" si="1"/>
        <v>6.2609417202036374E-2</v>
      </c>
      <c r="P30" s="85">
        <f t="shared" si="2"/>
        <v>4.6276525758026883E-2</v>
      </c>
      <c r="Q30" s="86"/>
      <c r="R30" s="87">
        <f t="shared" si="3"/>
        <v>0.30337537967859618</v>
      </c>
      <c r="S30" s="87">
        <f t="shared" si="0"/>
        <v>0.25503080384383936</v>
      </c>
      <c r="T30" s="87">
        <f t="shared" si="0"/>
        <v>0.36137172089191449</v>
      </c>
      <c r="V30" s="29">
        <v>0.15</v>
      </c>
    </row>
    <row r="31" spans="2:27" ht="19" customHeight="1" x14ac:dyDescent="0.35">
      <c r="B31" s="10">
        <v>6</v>
      </c>
      <c r="C31" s="108">
        <v>5.8052886172662577E-2</v>
      </c>
      <c r="D31" s="109">
        <v>4.2960848460309897E-2</v>
      </c>
      <c r="E31" s="44">
        <v>2.8982292313562974E-2</v>
      </c>
      <c r="F31" s="44">
        <v>2.355143617266342E-2</v>
      </c>
      <c r="G31" s="44">
        <v>4.3334354748660653E-2</v>
      </c>
      <c r="H31" s="44">
        <v>2.1123734907360747E-2</v>
      </c>
      <c r="I31" s="49">
        <f t="shared" si="8"/>
        <v>2.915457796347426E-2</v>
      </c>
      <c r="J31" s="110">
        <f t="shared" si="7"/>
        <v>-5.8309155926948523E-3</v>
      </c>
      <c r="K31" s="116">
        <f t="shared" si="9"/>
        <v>5.2221970579967726E-2</v>
      </c>
      <c r="M31" s="2">
        <v>24</v>
      </c>
      <c r="N31" s="85">
        <v>5.4437142200751687E-2</v>
      </c>
      <c r="O31" s="85">
        <f t="shared" si="1"/>
        <v>6.260271353086444E-2</v>
      </c>
      <c r="P31" s="85">
        <f t="shared" si="2"/>
        <v>4.6271570870638934E-2</v>
      </c>
      <c r="Q31" s="86"/>
      <c r="R31" s="87">
        <f t="shared" si="3"/>
        <v>0.28774889073845467</v>
      </c>
      <c r="S31" s="87">
        <f t="shared" si="0"/>
        <v>0.24003986038126418</v>
      </c>
      <c r="T31" s="87">
        <f t="shared" si="0"/>
        <v>0.34542678851745851</v>
      </c>
      <c r="V31" s="29">
        <v>0.15</v>
      </c>
    </row>
    <row r="32" spans="2:27" ht="19" customHeight="1" x14ac:dyDescent="0.35">
      <c r="B32" s="10">
        <v>7</v>
      </c>
      <c r="C32" s="108">
        <v>5.8513313752986074E-2</v>
      </c>
      <c r="D32" s="109">
        <v>4.3210407512906501E-2</v>
      </c>
      <c r="E32" s="44">
        <v>2.8883337498047723E-2</v>
      </c>
      <c r="F32" s="44">
        <v>2.337573375298696E-2</v>
      </c>
      <c r="G32" s="44">
        <v>4.3243003123835777E-2</v>
      </c>
      <c r="H32" s="44">
        <v>2.1060044224899377E-2</v>
      </c>
      <c r="I32" s="44">
        <f t="shared" si="8"/>
        <v>2.913238074721014E-2</v>
      </c>
      <c r="J32" s="110">
        <f t="shared" si="7"/>
        <v>-5.8264761494420288E-3</v>
      </c>
      <c r="K32" s="111">
        <f t="shared" si="9"/>
        <v>5.2686837603544048E-2</v>
      </c>
      <c r="M32" s="2">
        <v>25</v>
      </c>
      <c r="N32" s="85">
        <v>5.4429963436146478E-2</v>
      </c>
      <c r="O32" s="85">
        <f t="shared" si="1"/>
        <v>6.2594457951568441E-2</v>
      </c>
      <c r="P32" s="85">
        <f t="shared" si="2"/>
        <v>4.6265468920724508E-2</v>
      </c>
      <c r="Q32" s="86"/>
      <c r="R32" s="87">
        <f t="shared" si="3"/>
        <v>0.27293887876038359</v>
      </c>
      <c r="S32" s="87">
        <f t="shared" si="0"/>
        <v>0.22594103362287191</v>
      </c>
      <c r="T32" s="87">
        <f t="shared" si="0"/>
        <v>0.33019739666900277</v>
      </c>
      <c r="V32" s="29">
        <v>0.15</v>
      </c>
    </row>
    <row r="33" spans="2:22" ht="19" customHeight="1" x14ac:dyDescent="0.35">
      <c r="B33" s="10">
        <v>8</v>
      </c>
      <c r="C33" s="108">
        <v>5.8947394683622534E-2</v>
      </c>
      <c r="D33" s="109">
        <v>4.3432588680621276E-2</v>
      </c>
      <c r="E33" s="44">
        <v>2.8653760387474803E-2</v>
      </c>
      <c r="F33" s="44">
        <v>2.3241934683623233E-2</v>
      </c>
      <c r="G33" s="44">
        <v>4.2950420826352254E-2</v>
      </c>
      <c r="H33" s="44">
        <v>2.0967994528245271E-2</v>
      </c>
      <c r="I33" s="44">
        <f t="shared" si="8"/>
        <v>2.895352760642389E-2</v>
      </c>
      <c r="J33" s="110">
        <f t="shared" si="7"/>
        <v>-5.7907055212847785E-3</v>
      </c>
      <c r="K33" s="111">
        <f t="shared" si="9"/>
        <v>5.3156689162337754E-2</v>
      </c>
      <c r="M33" s="2">
        <v>26</v>
      </c>
      <c r="N33" s="85">
        <v>5.4421852045117403E-2</v>
      </c>
      <c r="O33" s="85">
        <f t="shared" si="1"/>
        <v>6.258512985188501E-2</v>
      </c>
      <c r="P33" s="85">
        <f t="shared" si="2"/>
        <v>4.6258574238349788E-2</v>
      </c>
      <c r="Q33" s="86"/>
      <c r="R33" s="87">
        <f t="shared" si="3"/>
        <v>0.25890048109234004</v>
      </c>
      <c r="S33" s="87">
        <f t="shared" si="0"/>
        <v>0.21267908535606009</v>
      </c>
      <c r="T33" s="87">
        <f t="shared" si="0"/>
        <v>0.3156492283071074</v>
      </c>
      <c r="V33" s="29">
        <v>0.15</v>
      </c>
    </row>
    <row r="34" spans="2:22" ht="19" customHeight="1" x14ac:dyDescent="0.35">
      <c r="B34" s="10">
        <v>9</v>
      </c>
      <c r="C34" s="108">
        <v>5.9342670758974592E-2</v>
      </c>
      <c r="D34" s="109">
        <v>4.3614793453449208E-2</v>
      </c>
      <c r="E34" s="44">
        <v>2.8378799022229062E-2</v>
      </c>
      <c r="F34" s="44">
        <v>2.3126730758975311E-2</v>
      </c>
      <c r="G34" s="44">
        <v>4.2534298747377575E-2</v>
      </c>
      <c r="H34" s="44">
        <v>2.0850137555453729E-2</v>
      </c>
      <c r="I34" s="44">
        <f t="shared" si="8"/>
        <v>2.8722491521008919E-2</v>
      </c>
      <c r="J34" s="110">
        <f t="shared" si="7"/>
        <v>-5.7444983042017842E-3</v>
      </c>
      <c r="K34" s="111">
        <f t="shared" si="9"/>
        <v>5.3598172454772809E-2</v>
      </c>
      <c r="M34" s="2">
        <v>27</v>
      </c>
      <c r="N34" s="85">
        <v>5.4413125610013768E-2</v>
      </c>
      <c r="O34" s="85">
        <f t="shared" si="1"/>
        <v>6.2575094451515823E-2</v>
      </c>
      <c r="P34" s="85">
        <f t="shared" si="2"/>
        <v>4.62511567685117E-2</v>
      </c>
      <c r="Q34" s="86"/>
      <c r="R34" s="87">
        <f t="shared" si="3"/>
        <v>0.24559171247392528</v>
      </c>
      <c r="S34" s="87">
        <f t="shared" si="0"/>
        <v>0.20020261386476224</v>
      </c>
      <c r="T34" s="87">
        <f t="shared" si="0"/>
        <v>0.30175001055386858</v>
      </c>
      <c r="V34" s="29">
        <v>0.15</v>
      </c>
    </row>
    <row r="35" spans="2:22" ht="19" customHeight="1" thickBot="1" x14ac:dyDescent="0.4">
      <c r="B35" s="11">
        <v>10</v>
      </c>
      <c r="C35" s="112">
        <v>5.9683482132957044E-2</v>
      </c>
      <c r="D35" s="113">
        <v>4.3741220767664624E-2</v>
      </c>
      <c r="E35" s="45">
        <v>2.8129014893041981E-2</v>
      </c>
      <c r="F35" s="45">
        <v>2.3007962132957749E-2</v>
      </c>
      <c r="G35" s="45">
        <v>4.2130005324313435E-2</v>
      </c>
      <c r="H35" s="45">
        <v>2.0686760901433399E-2</v>
      </c>
      <c r="I35" s="45">
        <f t="shared" si="8"/>
        <v>2.8488435812936641E-2</v>
      </c>
      <c r="J35" s="114">
        <f t="shared" si="7"/>
        <v>-5.6976871625873289E-3</v>
      </c>
      <c r="K35" s="117">
        <f t="shared" si="9"/>
        <v>5.3985794970369719E-2</v>
      </c>
      <c r="M35" s="2">
        <v>28</v>
      </c>
      <c r="N35" s="85">
        <v>5.4404025537245326E-2</v>
      </c>
      <c r="O35" s="85">
        <f t="shared" si="1"/>
        <v>6.2564629367832122E-2</v>
      </c>
      <c r="P35" s="85">
        <f t="shared" si="2"/>
        <v>4.6243421706658523E-2</v>
      </c>
      <c r="Q35" s="86"/>
      <c r="R35" s="87">
        <f t="shared" si="3"/>
        <v>0.2329732074196422</v>
      </c>
      <c r="S35" s="87">
        <f t="shared" si="0"/>
        <v>0.18846371025154476</v>
      </c>
      <c r="T35" s="87">
        <f t="shared" si="0"/>
        <v>0.28846932604377612</v>
      </c>
      <c r="V35" s="29">
        <v>0.15</v>
      </c>
    </row>
    <row r="36" spans="2:22" ht="19" customHeight="1" x14ac:dyDescent="0.35">
      <c r="M36" s="2">
        <v>29</v>
      </c>
      <c r="N36" s="85">
        <v>5.4394734615023976E-2</v>
      </c>
      <c r="O36" s="85">
        <f t="shared" si="1"/>
        <v>6.2553944807277564E-2</v>
      </c>
      <c r="P36" s="85">
        <f t="shared" si="2"/>
        <v>4.6235524422770381E-2</v>
      </c>
      <c r="Q36" s="86"/>
      <c r="R36" s="87">
        <f t="shared" si="3"/>
        <v>0.22100799662841025</v>
      </c>
      <c r="S36" s="87">
        <f t="shared" si="0"/>
        <v>0.17741765820069252</v>
      </c>
      <c r="T36" s="87">
        <f t="shared" si="0"/>
        <v>0.27577845058443684</v>
      </c>
      <c r="V36" s="29">
        <v>0.15</v>
      </c>
    </row>
    <row r="37" spans="2:22" ht="19" customHeight="1" x14ac:dyDescent="0.35">
      <c r="M37" s="2">
        <v>30</v>
      </c>
      <c r="N37" s="85">
        <v>5.4385390428283387E-2</v>
      </c>
      <c r="O37" s="85">
        <f t="shared" si="1"/>
        <v>6.2543198992525889E-2</v>
      </c>
      <c r="P37" s="85">
        <f t="shared" si="2"/>
        <v>4.6227581864040877E-2</v>
      </c>
      <c r="Q37" s="86"/>
      <c r="R37" s="87">
        <f t="shared" si="3"/>
        <v>0.20966131179274153</v>
      </c>
      <c r="S37" s="87">
        <f t="shared" si="0"/>
        <v>0.16702267012538011</v>
      </c>
      <c r="T37" s="87">
        <f t="shared" si="0"/>
        <v>0.2636502127421379</v>
      </c>
      <c r="V37" s="29">
        <v>0.15</v>
      </c>
    </row>
    <row r="38" spans="2:22" ht="19" customHeight="1" x14ac:dyDescent="0.35">
      <c r="M38" s="2">
        <v>31</v>
      </c>
      <c r="N38" s="85">
        <v>5.4376095655118695E-2</v>
      </c>
      <c r="O38" s="85">
        <f t="shared" si="1"/>
        <v>6.2532510003386499E-2</v>
      </c>
      <c r="P38" s="85">
        <f t="shared" si="2"/>
        <v>4.621968130685089E-2</v>
      </c>
      <c r="Q38" s="86"/>
      <c r="R38" s="87">
        <f t="shared" si="3"/>
        <v>0.19890041417449003</v>
      </c>
      <c r="S38" s="87">
        <f t="shared" si="0"/>
        <v>0.15723965391069347</v>
      </c>
      <c r="T38" s="87">
        <f t="shared" si="0"/>
        <v>0.2520588717191341</v>
      </c>
      <c r="V38" s="29">
        <v>0.15</v>
      </c>
    </row>
    <row r="39" spans="2:22" ht="19" customHeight="1" x14ac:dyDescent="0.35">
      <c r="B39" s="5"/>
      <c r="C39" s="2" t="s">
        <v>5</v>
      </c>
      <c r="D39" s="140" t="s">
        <v>82</v>
      </c>
      <c r="E39" s="141"/>
      <c r="F39" s="141"/>
      <c r="G39" s="141"/>
      <c r="H39" s="141"/>
      <c r="I39" s="142"/>
      <c r="K39" s="143" t="s">
        <v>20</v>
      </c>
      <c r="M39" s="2">
        <v>32</v>
      </c>
      <c r="N39" s="85">
        <v>5.4366926000847027E-2</v>
      </c>
      <c r="O39" s="85">
        <f t="shared" si="1"/>
        <v>6.2521964900974072E-2</v>
      </c>
      <c r="P39" s="85">
        <f t="shared" si="2"/>
        <v>4.6211887100719974E-2</v>
      </c>
      <c r="Q39" s="86"/>
      <c r="R39" s="87">
        <f t="shared" si="3"/>
        <v>0.1886944431354626</v>
      </c>
      <c r="S39" s="87">
        <f t="shared" si="0"/>
        <v>0.14803200550311435</v>
      </c>
      <c r="T39" s="87">
        <f t="shared" si="0"/>
        <v>0.24098001051846779</v>
      </c>
      <c r="V39" s="29">
        <v>0.15</v>
      </c>
    </row>
    <row r="40" spans="2:22" ht="19" customHeight="1" x14ac:dyDescent="0.35">
      <c r="B40" s="3"/>
      <c r="C40" s="4" t="s">
        <v>1</v>
      </c>
      <c r="D40" s="6" t="s">
        <v>0</v>
      </c>
      <c r="E40" s="6" t="s">
        <v>13</v>
      </c>
      <c r="F40" s="6" t="s">
        <v>2</v>
      </c>
      <c r="G40" s="6" t="s">
        <v>3</v>
      </c>
      <c r="H40" s="6" t="s">
        <v>68</v>
      </c>
      <c r="I40" s="7" t="s">
        <v>6</v>
      </c>
      <c r="J40" s="8" t="s">
        <v>7</v>
      </c>
      <c r="K40" s="144"/>
      <c r="M40" s="2">
        <v>33</v>
      </c>
      <c r="N40" s="85">
        <v>5.4357936332261714E-2</v>
      </c>
      <c r="O40" s="85">
        <f t="shared" si="1"/>
        <v>6.2511626782100968E-2</v>
      </c>
      <c r="P40" s="85">
        <f t="shared" si="2"/>
        <v>4.6204245882422453E-2</v>
      </c>
      <c r="Q40" s="86"/>
      <c r="R40" s="87">
        <f t="shared" si="3"/>
        <v>0.1790142814874848</v>
      </c>
      <c r="S40" s="87">
        <f t="shared" si="0"/>
        <v>0.13936542344528913</v>
      </c>
      <c r="T40" s="87">
        <f t="shared" si="0"/>
        <v>0.23039044191540015</v>
      </c>
      <c r="V40" s="29">
        <v>0.15</v>
      </c>
    </row>
    <row r="41" spans="2:22" ht="19" customHeight="1" thickBot="1" x14ac:dyDescent="0.4">
      <c r="B41" s="25">
        <v>20820130</v>
      </c>
      <c r="C41" s="2"/>
      <c r="D41" s="2"/>
      <c r="E41" s="2"/>
      <c r="F41" s="2"/>
      <c r="G41" s="2"/>
      <c r="H41" s="2"/>
      <c r="I41" s="2"/>
      <c r="J41" s="2"/>
      <c r="M41" s="2">
        <v>34</v>
      </c>
      <c r="N41" s="85">
        <v>5.4349165433703384E-2</v>
      </c>
      <c r="O41" s="85">
        <f t="shared" si="1"/>
        <v>6.2501540248758883E-2</v>
      </c>
      <c r="P41" s="85">
        <f t="shared" si="2"/>
        <v>4.6196790618647877E-2</v>
      </c>
      <c r="Q41" s="86"/>
      <c r="R41" s="87">
        <f t="shared" si="3"/>
        <v>0.16983243508168713</v>
      </c>
      <c r="S41" s="87">
        <f t="shared" si="0"/>
        <v>0.13120774214617442</v>
      </c>
      <c r="T41" s="87">
        <f t="shared" si="0"/>
        <v>0.22026812518798258</v>
      </c>
      <c r="V41" s="29">
        <v>0.15</v>
      </c>
    </row>
    <row r="42" spans="2:22" ht="19" customHeight="1" x14ac:dyDescent="0.35">
      <c r="B42" s="9">
        <v>1</v>
      </c>
      <c r="C42" s="104">
        <v>5.5415000000003919E-2</v>
      </c>
      <c r="D42" s="105">
        <v>4.0331426524647482E-2</v>
      </c>
      <c r="E42" s="105">
        <v>2.7527845988375342E-2</v>
      </c>
      <c r="F42" s="43">
        <v>2.5555269999998114E-2</v>
      </c>
      <c r="G42" s="43">
        <v>4.0281843469260448E-2</v>
      </c>
      <c r="H42" s="43">
        <v>1.4620999999996803E-2</v>
      </c>
      <c r="I42" s="43">
        <f>IF(  ABS( MAX( D42:H42 ) )  &gt;  ABS(  MIN(D42:H42 ) ),
                                                 (  SUM(D42:H42) - ABS( MAX(D42:H42) ) ) / 4,
                                                  (  SUM(D42:H42) +  ABS( MIN(D42:H42)  )  )   / 4 )</f>
        <v>2.6996489864407679E-2</v>
      </c>
      <c r="J42" s="106">
        <f t="shared" ref="J42:J51" si="10" xml:space="preserve"> IF( I42 &gt; 0, MAX( -$AA$9, -I42*$Z9 ), MIN( $AA9, -I42*$Z9 )  )</f>
        <v>-5.3992979728815366E-3</v>
      </c>
      <c r="K42" s="107">
        <f>C42+J42</f>
        <v>5.0015702027122383E-2</v>
      </c>
      <c r="M42" s="2">
        <v>35</v>
      </c>
      <c r="N42" s="85">
        <v>5.4340639703009508E-2</v>
      </c>
      <c r="O42" s="85">
        <f t="shared" si="1"/>
        <v>6.2491735658460931E-2</v>
      </c>
      <c r="P42" s="85">
        <f t="shared" si="2"/>
        <v>4.6189543747558078E-2</v>
      </c>
      <c r="Q42" s="86"/>
      <c r="R42" s="87">
        <f t="shared" si="3"/>
        <v>0.16112292451163879</v>
      </c>
      <c r="S42" s="87">
        <f t="shared" si="0"/>
        <v>0.12352878123941606</v>
      </c>
      <c r="T42" s="87">
        <f t="shared" si="0"/>
        <v>0.21059209191740144</v>
      </c>
      <c r="V42" s="29">
        <v>0.15</v>
      </c>
    </row>
    <row r="43" spans="2:22" ht="19" customHeight="1" x14ac:dyDescent="0.35">
      <c r="B43" s="10">
        <v>2</v>
      </c>
      <c r="C43" s="108">
        <v>5.4244098024853526E-2</v>
      </c>
      <c r="D43" s="109">
        <v>3.9669489133915548E-2</v>
      </c>
      <c r="E43" s="44">
        <v>2.6357203447027633E-2</v>
      </c>
      <c r="F43" s="44">
        <v>2.2874498024848533E-2</v>
      </c>
      <c r="G43" s="44">
        <v>3.997584790934039E-2</v>
      </c>
      <c r="H43" s="44">
        <v>1.6345876375911894E-2</v>
      </c>
      <c r="I43" s="44">
        <f t="shared" ref="I43:I51" si="11">IF(  ABS( MAX( D43:H43 ) )  &gt;  ABS(  MIN(D43:H43 ) ),
                                                 (  SUM(D43:H43) - ABS( MAX(D43:H43) ) ) / 4,
                                                  (  SUM(D43:H43) +  ABS( MIN(D43:H43)  )  )   / 4 )</f>
        <v>2.6311766745425902E-2</v>
      </c>
      <c r="J43" s="110">
        <f t="shared" si="10"/>
        <v>-5.2623533490851809E-3</v>
      </c>
      <c r="K43" s="111">
        <f t="shared" ref="K43:K51" si="12">C43+J43</f>
        <v>4.8981744675768345E-2</v>
      </c>
      <c r="M43" s="2">
        <v>36</v>
      </c>
      <c r="N43" s="85">
        <v>5.4332376028719986E-2</v>
      </c>
      <c r="O43" s="85">
        <f t="shared" si="1"/>
        <v>6.248223243302798E-2</v>
      </c>
      <c r="P43" s="85">
        <f t="shared" si="2"/>
        <v>4.6182519624411986E-2</v>
      </c>
      <c r="Q43" s="86"/>
      <c r="R43" s="87">
        <f t="shared" si="3"/>
        <v>0.15286118717702543</v>
      </c>
      <c r="S43" s="87">
        <f t="shared" si="0"/>
        <v>0.11630020884065509</v>
      </c>
      <c r="T43" s="87">
        <f t="shared" si="0"/>
        <v>0.2013423794638749</v>
      </c>
      <c r="V43" s="29">
        <v>0.15</v>
      </c>
    </row>
    <row r="44" spans="2:22" ht="19" customHeight="1" x14ac:dyDescent="0.35">
      <c r="B44" s="10">
        <v>3</v>
      </c>
      <c r="C44" s="108">
        <v>5.4560388182655073E-2</v>
      </c>
      <c r="D44" s="109">
        <v>3.9983866307835569E-2</v>
      </c>
      <c r="E44" s="44">
        <v>2.6673073268488778E-2</v>
      </c>
      <c r="F44" s="44">
        <v>2.2063688182650365E-2</v>
      </c>
      <c r="G44" s="44">
        <v>4.0237771324335148E-2</v>
      </c>
      <c r="H44" s="44">
        <v>1.7336730800037614E-2</v>
      </c>
      <c r="I44" s="44">
        <f t="shared" si="11"/>
        <v>2.6514339639753082E-2</v>
      </c>
      <c r="J44" s="110">
        <f t="shared" si="10"/>
        <v>-5.3028679279506167E-3</v>
      </c>
      <c r="K44" s="111">
        <f t="shared" si="12"/>
        <v>4.9257520254704458E-2</v>
      </c>
      <c r="M44" s="2">
        <v>37</v>
      </c>
      <c r="N44" s="85">
        <v>5.4324384032703454E-2</v>
      </c>
      <c r="O44" s="85">
        <f t="shared" si="1"/>
        <v>6.2473041637608966E-2</v>
      </c>
      <c r="P44" s="85">
        <f t="shared" si="2"/>
        <v>4.6175726427797936E-2</v>
      </c>
      <c r="Q44" s="86"/>
      <c r="R44" s="87">
        <f t="shared" si="3"/>
        <v>0.14502398825875445</v>
      </c>
      <c r="S44" s="87">
        <f t="shared" si="0"/>
        <v>0.10949541688714085</v>
      </c>
      <c r="T44" s="87">
        <f t="shared" si="0"/>
        <v>0.19249997096666069</v>
      </c>
      <c r="V44" s="29">
        <v>0.15</v>
      </c>
    </row>
    <row r="45" spans="2:22" ht="19" customHeight="1" x14ac:dyDescent="0.35">
      <c r="B45" s="10">
        <v>4</v>
      </c>
      <c r="C45" s="108">
        <v>5.5153274120876894E-2</v>
      </c>
      <c r="D45" s="109">
        <v>4.0369475761892426E-2</v>
      </c>
      <c r="E45" s="44">
        <v>2.6945557393120767E-2</v>
      </c>
      <c r="F45" s="44">
        <v>2.1758804120872055E-2</v>
      </c>
      <c r="G45" s="44">
        <v>4.0364332371390699E-2</v>
      </c>
      <c r="H45" s="44">
        <v>1.7932481712011672E-2</v>
      </c>
      <c r="I45" s="44">
        <f t="shared" si="11"/>
        <v>2.6750293899348798E-2</v>
      </c>
      <c r="J45" s="110">
        <f t="shared" si="10"/>
        <v>-5.3500587798697603E-3</v>
      </c>
      <c r="K45" s="111">
        <f t="shared" si="12"/>
        <v>4.9803215341007137E-2</v>
      </c>
      <c r="M45" s="2">
        <v>38</v>
      </c>
      <c r="N45" s="85">
        <v>5.4316667819412912E-2</v>
      </c>
      <c r="O45" s="85">
        <f t="shared" si="1"/>
        <v>6.2464167992324841E-2</v>
      </c>
      <c r="P45" s="85">
        <f t="shared" si="2"/>
        <v>4.6169167646500975E-2</v>
      </c>
      <c r="Q45" s="86"/>
      <c r="R45" s="87">
        <f t="shared" si="3"/>
        <v>0.13758933940486118</v>
      </c>
      <c r="S45" s="87">
        <f t="shared" si="0"/>
        <v>0.10308940704630011</v>
      </c>
      <c r="T45" s="87">
        <f t="shared" si="0"/>
        <v>0.18404674091642378</v>
      </c>
      <c r="V45" s="29">
        <v>0.15</v>
      </c>
    </row>
    <row r="46" spans="2:22" ht="19" customHeight="1" thickBot="1" x14ac:dyDescent="0.4">
      <c r="B46" s="10">
        <v>5</v>
      </c>
      <c r="C46" s="112">
        <v>5.56646930187219E-2</v>
      </c>
      <c r="D46" s="113">
        <v>4.0881377463505508E-2</v>
      </c>
      <c r="E46" s="45">
        <v>2.6863726700912194E-2</v>
      </c>
      <c r="F46" s="45">
        <v>2.1512063018716887E-2</v>
      </c>
      <c r="G46" s="45">
        <v>4.0407931308225287E-2</v>
      </c>
      <c r="H46" s="45">
        <v>1.8179475271487E-2</v>
      </c>
      <c r="I46" s="45">
        <f t="shared" si="11"/>
        <v>2.6740799074835342E-2</v>
      </c>
      <c r="J46" s="114">
        <f t="shared" si="10"/>
        <v>-5.3481598149670686E-3</v>
      </c>
      <c r="K46" s="115">
        <f t="shared" si="12"/>
        <v>5.0316533203754829E-2</v>
      </c>
      <c r="M46" s="2">
        <v>39</v>
      </c>
      <c r="N46" s="85">
        <v>5.4309227340522348E-2</v>
      </c>
      <c r="O46" s="85">
        <f t="shared" si="1"/>
        <v>6.2455611441600695E-2</v>
      </c>
      <c r="P46" s="85">
        <f t="shared" si="2"/>
        <v>4.6162843239443994E-2</v>
      </c>
      <c r="Q46" s="86"/>
      <c r="R46" s="87">
        <f t="shared" si="3"/>
        <v>0.13053642412962818</v>
      </c>
      <c r="S46" s="87">
        <f t="shared" si="0"/>
        <v>9.7058685927186514E-2</v>
      </c>
      <c r="T46" s="87">
        <f t="shared" si="0"/>
        <v>0.17596540551199025</v>
      </c>
      <c r="V46" s="29">
        <v>0.15</v>
      </c>
    </row>
    <row r="47" spans="2:22" ht="19" customHeight="1" x14ac:dyDescent="0.35">
      <c r="B47" s="10">
        <v>6</v>
      </c>
      <c r="C47" s="108">
        <v>5.607691543626081E-2</v>
      </c>
      <c r="D47" s="109">
        <v>4.1083654706430828E-2</v>
      </c>
      <c r="E47" s="44">
        <v>2.6565070125237344E-2</v>
      </c>
      <c r="F47" s="44">
        <v>2.123926543625565E-2</v>
      </c>
      <c r="G47" s="44">
        <v>4.0348842218869807E-2</v>
      </c>
      <c r="H47" s="44">
        <v>1.8129049877750436E-2</v>
      </c>
      <c r="I47" s="49">
        <f t="shared" si="11"/>
        <v>2.6570556914528309E-2</v>
      </c>
      <c r="J47" s="110">
        <f t="shared" si="10"/>
        <v>-5.3141113829056619E-3</v>
      </c>
      <c r="K47" s="116">
        <f t="shared" si="12"/>
        <v>5.0762804053355148E-2</v>
      </c>
      <c r="M47" s="2">
        <v>40</v>
      </c>
      <c r="N47" s="85">
        <v>5.4302059459030438E-2</v>
      </c>
      <c r="O47" s="85">
        <f t="shared" si="1"/>
        <v>6.2447368377884997E-2</v>
      </c>
      <c r="P47" s="85">
        <f t="shared" si="2"/>
        <v>4.6156750540175873E-2</v>
      </c>
      <c r="Q47" s="86"/>
      <c r="R47" s="87">
        <f t="shared" si="3"/>
        <v>0.12384552909428602</v>
      </c>
      <c r="S47" s="87">
        <f t="shared" si="0"/>
        <v>9.1381168530423967E-2</v>
      </c>
      <c r="T47" s="87">
        <f t="shared" si="0"/>
        <v>0.16823947714818108</v>
      </c>
      <c r="V47" s="29">
        <v>0.15</v>
      </c>
    </row>
    <row r="48" spans="2:22" ht="19" customHeight="1" x14ac:dyDescent="0.35">
      <c r="B48" s="10">
        <v>7</v>
      </c>
      <c r="C48" s="108">
        <v>5.6449744187717865E-2</v>
      </c>
      <c r="D48" s="109">
        <v>4.1139871704488185E-2</v>
      </c>
      <c r="E48" s="44">
        <v>2.6166032115603199E-2</v>
      </c>
      <c r="F48" s="44">
        <v>2.0971984187712511E-2</v>
      </c>
      <c r="G48" s="44">
        <v>3.9659482764470066E-2</v>
      </c>
      <c r="H48" s="44">
        <v>1.8016793049220992E-2</v>
      </c>
      <c r="I48" s="44">
        <f t="shared" si="11"/>
        <v>2.6203573029251692E-2</v>
      </c>
      <c r="J48" s="110">
        <f t="shared" si="10"/>
        <v>-5.2407146058503391E-3</v>
      </c>
      <c r="K48" s="111">
        <f t="shared" si="12"/>
        <v>5.120902958186753E-2</v>
      </c>
      <c r="M48" s="2">
        <v>41</v>
      </c>
      <c r="N48" s="85">
        <v>5.42951587780931E-2</v>
      </c>
      <c r="O48" s="85">
        <f t="shared" si="1"/>
        <v>6.2439432594807061E-2</v>
      </c>
      <c r="P48" s="85">
        <f t="shared" si="2"/>
        <v>4.6150884961379132E-2</v>
      </c>
      <c r="Q48" s="86"/>
      <c r="R48" s="87">
        <f t="shared" si="3"/>
        <v>0.11749798057332196</v>
      </c>
      <c r="S48" s="87">
        <f t="shared" si="0"/>
        <v>8.6036089037167932E-2</v>
      </c>
      <c r="T48" s="87">
        <f t="shared" si="0"/>
        <v>0.16085322249169762</v>
      </c>
      <c r="V48" s="29">
        <v>0.15</v>
      </c>
    </row>
    <row r="49" spans="2:22" ht="19" customHeight="1" x14ac:dyDescent="0.35">
      <c r="B49" s="10">
        <v>8</v>
      </c>
      <c r="C49" s="108">
        <v>5.6815058257349449E-2</v>
      </c>
      <c r="D49" s="109">
        <v>4.1186953216429956E-2</v>
      </c>
      <c r="E49" s="44">
        <v>2.5732282031405429E-2</v>
      </c>
      <c r="F49" s="44">
        <v>2.0743868257344422E-2</v>
      </c>
      <c r="G49" s="44">
        <v>3.9078155960150518E-2</v>
      </c>
      <c r="H49" s="44">
        <v>1.7919246684174439E-2</v>
      </c>
      <c r="I49" s="44">
        <f t="shared" si="11"/>
        <v>2.5868388233268702E-2</v>
      </c>
      <c r="J49" s="110">
        <f t="shared" si="10"/>
        <v>-5.1736776466537408E-3</v>
      </c>
      <c r="K49" s="111">
        <f t="shared" si="12"/>
        <v>5.164138061069571E-2</v>
      </c>
      <c r="M49" s="2">
        <v>42</v>
      </c>
      <c r="N49" s="85">
        <v>5.4288518285382725E-2</v>
      </c>
      <c r="O49" s="85">
        <f t="shared" si="1"/>
        <v>6.2431796028190129E-2</v>
      </c>
      <c r="P49" s="85">
        <f t="shared" si="2"/>
        <v>4.6145240542575315E-2</v>
      </c>
      <c r="Q49" s="86"/>
      <c r="R49" s="87">
        <f t="shared" si="3"/>
        <v>0.11147608552156482</v>
      </c>
      <c r="S49" s="87">
        <f t="shared" si="0"/>
        <v>8.1003918172726397E-2</v>
      </c>
      <c r="T49" s="87">
        <f t="shared" si="0"/>
        <v>0.15379162369276075</v>
      </c>
      <c r="V49" s="29">
        <v>0.15</v>
      </c>
    </row>
    <row r="50" spans="2:22" ht="19" customHeight="1" x14ac:dyDescent="0.35">
      <c r="B50" s="10">
        <v>9</v>
      </c>
      <c r="C50" s="108">
        <v>5.7154320272094994E-2</v>
      </c>
      <c r="D50" s="109">
        <v>4.1205973793035255E-2</v>
      </c>
      <c r="E50" s="44">
        <v>2.5317516987600319E-2</v>
      </c>
      <c r="F50" s="44">
        <v>2.052879027208987E-2</v>
      </c>
      <c r="G50" s="44">
        <v>3.8688590783482191E-2</v>
      </c>
      <c r="H50" s="44">
        <v>1.7810456616140113E-2</v>
      </c>
      <c r="I50" s="44">
        <f t="shared" si="11"/>
        <v>2.5586338664828123E-2</v>
      </c>
      <c r="J50" s="110">
        <f t="shared" si="10"/>
        <v>-5.1172677329656248E-3</v>
      </c>
      <c r="K50" s="111">
        <f t="shared" si="12"/>
        <v>5.2037052539129366E-2</v>
      </c>
      <c r="M50" s="2">
        <v>43</v>
      </c>
      <c r="N50" s="85">
        <v>5.4282129852654792E-2</v>
      </c>
      <c r="O50" s="85">
        <f t="shared" si="1"/>
        <v>6.2424449330553008E-2</v>
      </c>
      <c r="P50" s="85">
        <f t="shared" si="2"/>
        <v>4.6139810374756569E-2</v>
      </c>
      <c r="Q50" s="86"/>
      <c r="R50" s="87">
        <f t="shared" si="3"/>
        <v>0.10576307674816325</v>
      </c>
      <c r="S50" s="87">
        <f t="shared" si="0"/>
        <v>7.6266286491397842E-2</v>
      </c>
      <c r="T50" s="87">
        <f t="shared" si="0"/>
        <v>0.14704034235442964</v>
      </c>
      <c r="V50" s="29">
        <v>0.15</v>
      </c>
    </row>
    <row r="51" spans="2:22" ht="19" customHeight="1" thickBot="1" x14ac:dyDescent="0.4">
      <c r="B51" s="11">
        <v>10</v>
      </c>
      <c r="C51" s="112">
        <v>5.7449588077131075E-2</v>
      </c>
      <c r="D51" s="113">
        <v>4.1178793512105072E-2</v>
      </c>
      <c r="E51" s="45">
        <v>2.4956336219429387E-2</v>
      </c>
      <c r="F51" s="45">
        <v>2.0304198077125912E-2</v>
      </c>
      <c r="G51" s="45">
        <v>3.8400842994786411E-2</v>
      </c>
      <c r="H51" s="45">
        <v>1.7663866867143163E-2</v>
      </c>
      <c r="I51" s="45">
        <f t="shared" si="11"/>
        <v>2.5331311039621218E-2</v>
      </c>
      <c r="J51" s="114">
        <f t="shared" si="10"/>
        <v>-5.066262207924244E-3</v>
      </c>
      <c r="K51" s="117">
        <f t="shared" si="12"/>
        <v>5.2383325869206833E-2</v>
      </c>
      <c r="M51" s="2">
        <v>44</v>
      </c>
      <c r="N51" s="85">
        <v>5.4275984621564133E-2</v>
      </c>
      <c r="O51" s="85">
        <f t="shared" si="1"/>
        <v>6.241738231479875E-2</v>
      </c>
      <c r="P51" s="85">
        <f t="shared" si="2"/>
        <v>4.6134586928329509E-2</v>
      </c>
      <c r="Q51" s="86"/>
      <c r="R51" s="87">
        <f t="shared" si="3"/>
        <v>0.10034306177841683</v>
      </c>
      <c r="S51" s="87">
        <f t="shared" si="0"/>
        <v>7.1805913020556791E-2</v>
      </c>
      <c r="T51" s="87">
        <f t="shared" si="0"/>
        <v>0.14058568594278167</v>
      </c>
      <c r="V51" s="29">
        <v>0.15</v>
      </c>
    </row>
    <row r="52" spans="2:22" ht="19" customHeight="1" x14ac:dyDescent="0.35">
      <c r="M52" s="2">
        <v>45</v>
      </c>
      <c r="N52" s="85">
        <v>5.4270073300106914E-2</v>
      </c>
      <c r="O52" s="85">
        <f t="shared" si="1"/>
        <v>6.2410584295122945E-2</v>
      </c>
      <c r="P52" s="85">
        <f t="shared" si="2"/>
        <v>4.6129562305090875E-2</v>
      </c>
      <c r="Q52" s="86"/>
      <c r="R52" s="87">
        <f t="shared" si="3"/>
        <v>9.5200975045781983E-2</v>
      </c>
      <c r="S52" s="87">
        <f t="shared" si="0"/>
        <v>6.7606538777523789E-2</v>
      </c>
      <c r="T52" s="87">
        <f t="shared" si="0"/>
        <v>0.1344145763711683</v>
      </c>
      <c r="V52" s="29">
        <v>0.15</v>
      </c>
    </row>
    <row r="53" spans="2:22" ht="19" customHeight="1" x14ac:dyDescent="0.35">
      <c r="M53" s="2">
        <v>46</v>
      </c>
      <c r="N53" s="85">
        <v>5.4264386388835906E-2</v>
      </c>
      <c r="O53" s="85">
        <f t="shared" si="1"/>
        <v>6.2404044347161285E-2</v>
      </c>
      <c r="P53" s="85">
        <f t="shared" si="2"/>
        <v>4.612472843051052E-2</v>
      </c>
      <c r="Q53" s="86"/>
      <c r="R53" s="87">
        <f t="shared" si="3"/>
        <v>9.0322533107125305E-2</v>
      </c>
      <c r="S53" s="87">
        <f t="shared" si="0"/>
        <v>6.3652864735526518E-2</v>
      </c>
      <c r="T53" s="87">
        <f t="shared" si="0"/>
        <v>0.12851452053316526</v>
      </c>
      <c r="V53" s="29">
        <v>0.15</v>
      </c>
    </row>
    <row r="54" spans="2:22" ht="19" customHeight="1" x14ac:dyDescent="0.35">
      <c r="M54" s="2">
        <v>47</v>
      </c>
      <c r="N54" s="85">
        <v>5.4258914351933862E-2</v>
      </c>
      <c r="O54" s="85">
        <f t="shared" si="1"/>
        <v>6.2397751504723938E-2</v>
      </c>
      <c r="P54" s="85">
        <f t="shared" si="2"/>
        <v>4.612007719914378E-2</v>
      </c>
      <c r="Q54" s="86"/>
      <c r="R54" s="87">
        <f t="shared" si="3"/>
        <v>8.5694192616145845E-2</v>
      </c>
      <c r="S54" s="87">
        <f t="shared" si="0"/>
        <v>5.9930493867282143E-2</v>
      </c>
      <c r="T54" s="87">
        <f t="shared" si="0"/>
        <v>0.12287358259282505</v>
      </c>
      <c r="V54" s="29">
        <v>0.15</v>
      </c>
    </row>
    <row r="55" spans="2:22" ht="19" customHeight="1" x14ac:dyDescent="0.35">
      <c r="B55" s="145" t="s">
        <v>109</v>
      </c>
      <c r="C55" s="146"/>
      <c r="D55" s="146"/>
      <c r="E55" s="146"/>
      <c r="F55" s="146"/>
      <c r="G55" s="146"/>
      <c r="H55" s="146"/>
      <c r="I55" s="146"/>
      <c r="J55" s="146"/>
      <c r="K55" s="147"/>
      <c r="M55" s="2">
        <v>48</v>
      </c>
      <c r="N55" s="85">
        <v>5.4253647745035716E-2</v>
      </c>
      <c r="O55" s="85">
        <f t="shared" si="1"/>
        <v>6.239169490679107E-2</v>
      </c>
      <c r="P55" s="85">
        <f t="shared" si="2"/>
        <v>4.6115600583280354E-2</v>
      </c>
      <c r="Q55" s="86"/>
      <c r="R55" s="87">
        <f t="shared" si="3"/>
        <v>8.1303110824632582E-2</v>
      </c>
      <c r="S55" s="87">
        <f t="shared" si="0"/>
        <v>5.6425876938559015E-2</v>
      </c>
      <c r="T55" s="87">
        <f t="shared" si="0"/>
        <v>0.11748035786886928</v>
      </c>
      <c r="V55" s="29">
        <v>0.15</v>
      </c>
    </row>
    <row r="56" spans="2:22" ht="19" customHeight="1" x14ac:dyDescent="0.35">
      <c r="B56" s="148"/>
      <c r="C56" s="149"/>
      <c r="D56" s="149"/>
      <c r="E56" s="149"/>
      <c r="F56" s="149"/>
      <c r="G56" s="149"/>
      <c r="H56" s="149"/>
      <c r="I56" s="149"/>
      <c r="J56" s="149"/>
      <c r="K56" s="150"/>
      <c r="M56" s="2">
        <v>49</v>
      </c>
      <c r="N56" s="85">
        <v>5.4248577309188084E-2</v>
      </c>
      <c r="O56" s="85">
        <f t="shared" si="1"/>
        <v>6.2385863905566295E-2</v>
      </c>
      <c r="P56" s="85">
        <f t="shared" si="2"/>
        <v>4.6111290712809873E-2</v>
      </c>
      <c r="Q56" s="86"/>
      <c r="R56" s="87">
        <f t="shared" si="3"/>
        <v>7.7137108410108401E-2</v>
      </c>
      <c r="S56" s="87">
        <f t="shared" si="0"/>
        <v>5.3126261760860542E-2</v>
      </c>
      <c r="T56" s="87">
        <f t="shared" si="0"/>
        <v>0.11232394817266875</v>
      </c>
      <c r="V56" s="29">
        <v>0.15</v>
      </c>
    </row>
    <row r="57" spans="2:22" ht="19" customHeight="1" x14ac:dyDescent="0.35">
      <c r="B57" s="151"/>
      <c r="C57" s="152"/>
      <c r="D57" s="152"/>
      <c r="E57" s="152"/>
      <c r="F57" s="152"/>
      <c r="G57" s="152"/>
      <c r="H57" s="152"/>
      <c r="I57" s="152"/>
      <c r="J57" s="152"/>
      <c r="K57" s="153"/>
      <c r="M57" s="2">
        <v>50</v>
      </c>
      <c r="N57" s="85">
        <v>5.4243694038359935E-2</v>
      </c>
      <c r="O57" s="85">
        <f t="shared" si="1"/>
        <v>6.2380248144113921E-2</v>
      </c>
      <c r="P57" s="85">
        <f t="shared" si="2"/>
        <v>4.6107139932605942E-2</v>
      </c>
      <c r="Q57" s="86"/>
      <c r="R57" s="87">
        <f t="shared" si="3"/>
        <v>7.318463445255867E-2</v>
      </c>
      <c r="S57" s="87">
        <f t="shared" si="0"/>
        <v>5.0019645643627639E-2</v>
      </c>
      <c r="T57" s="87">
        <f t="shared" si="0"/>
        <v>0.10739393847903961</v>
      </c>
      <c r="V57" s="29">
        <v>0.15</v>
      </c>
    </row>
    <row r="58" spans="2:22" ht="19" customHeight="1" x14ac:dyDescent="0.35">
      <c r="M58" s="2">
        <v>51</v>
      </c>
      <c r="N58" s="85">
        <v>5.4238989226361056E-2</v>
      </c>
      <c r="O58" s="85">
        <f t="shared" si="1"/>
        <v>6.2374837610315211E-2</v>
      </c>
      <c r="P58" s="85">
        <f t="shared" si="2"/>
        <v>4.6103140842406895E-2</v>
      </c>
      <c r="Q58" s="86"/>
      <c r="R58" s="87">
        <f xml:space="preserve"> ( 1 +N58 ) ^-($M57 + 1  - 0.5)</f>
        <v>6.94347334031966E-2</v>
      </c>
      <c r="S58" s="87">
        <f xml:space="preserve"> ( 1 +O58 ) ^-($M57 + 1  - 0.5)</f>
        <v>4.7094730812874304E-2</v>
      </c>
      <c r="T58" s="87">
        <f xml:space="preserve"> ( 1 +P58 ) ^-($M57 + 1  - 0.5)</f>
        <v>0.10268037482484355</v>
      </c>
      <c r="V58" s="29">
        <v>0.15</v>
      </c>
    </row>
    <row r="59" spans="2:22" ht="19" customHeight="1" x14ac:dyDescent="0.35">
      <c r="B59" s="92" t="str">
        <f>"Technical note on the calculation of the Nepali risk-free interest rates term structure at " &amp; G3</f>
        <v>Technical note on the calculation of the Nepali risk-free interest rates term structure at End-Ashadh (2082)</v>
      </c>
      <c r="C59" s="88"/>
      <c r="D59" s="88"/>
      <c r="E59" s="88"/>
      <c r="F59" s="88"/>
      <c r="G59" s="88"/>
      <c r="H59" s="88"/>
      <c r="I59" s="88"/>
      <c r="J59" s="88"/>
      <c r="K59" s="89"/>
      <c r="M59" s="2">
        <v>52</v>
      </c>
      <c r="N59" s="85">
        <v>5.4234454497804396E-2</v>
      </c>
      <c r="O59" s="85">
        <f t="shared" si="1"/>
        <v>6.2369622672475054E-2</v>
      </c>
      <c r="P59" s="85">
        <f t="shared" si="2"/>
        <v>4.6099286323133738E-2</v>
      </c>
      <c r="Q59" s="86"/>
      <c r="R59" s="87">
        <f t="shared" ref="R59:T74" si="13" xml:space="preserve"> ( 1 +N59 ) ^-($M58 + 1  - 0.5)</f>
        <v>6.5877013905256673E-2</v>
      </c>
      <c r="S59" s="87">
        <f t="shared" si="13"/>
        <v>4.4340882585918097E-2</v>
      </c>
      <c r="T59" s="87">
        <f t="shared" si="13"/>
        <v>9.8173743343593994E-2</v>
      </c>
      <c r="V59" s="29">
        <v>0.15</v>
      </c>
    </row>
    <row r="60" spans="2:22" ht="19" customHeight="1" x14ac:dyDescent="0.35">
      <c r="B60" s="90"/>
      <c r="C60" s="100"/>
      <c r="D60" s="100"/>
      <c r="E60" s="100"/>
      <c r="F60" s="100"/>
      <c r="G60" s="100"/>
      <c r="H60" s="100"/>
      <c r="I60" s="100"/>
      <c r="J60" s="100"/>
      <c r="K60" s="101"/>
      <c r="M60" s="2">
        <v>53</v>
      </c>
      <c r="N60" s="85">
        <v>5.423008182676492E-2</v>
      </c>
      <c r="O60" s="85">
        <f t="shared" si="1"/>
        <v>6.2364594100779651E-2</v>
      </c>
      <c r="P60" s="85">
        <f t="shared" si="2"/>
        <v>4.6095569552750182E-2</v>
      </c>
      <c r="Q60" s="86"/>
      <c r="R60" s="87">
        <f t="shared" si="13"/>
        <v>6.2501619341308517E-2</v>
      </c>
      <c r="S60" s="87">
        <f t="shared" si="13"/>
        <v>4.1748090111505834E-2</v>
      </c>
      <c r="T60" s="87">
        <f t="shared" si="13"/>
        <v>9.3864950355391705E-2</v>
      </c>
      <c r="V60" s="29">
        <v>0.15</v>
      </c>
    </row>
    <row r="61" spans="2:22" ht="19" customHeight="1" x14ac:dyDescent="0.35">
      <c r="B61" s="90"/>
      <c r="C61" s="154" t="s">
        <v>108</v>
      </c>
      <c r="D61" s="154"/>
      <c r="E61" s="154"/>
      <c r="F61" s="154"/>
      <c r="G61" s="154"/>
      <c r="H61" s="154"/>
      <c r="I61" s="154"/>
      <c r="J61" s="154"/>
      <c r="K61" s="155"/>
      <c r="M61" s="2">
        <v>54</v>
      </c>
      <c r="N61" s="85">
        <v>5.4225863546027542E-2</v>
      </c>
      <c r="O61" s="85">
        <f t="shared" si="1"/>
        <v>6.235974307793167E-2</v>
      </c>
      <c r="P61" s="85">
        <f t="shared" si="2"/>
        <v>4.6091984014123406E-2</v>
      </c>
      <c r="Q61" s="86"/>
      <c r="R61" s="87">
        <f t="shared" si="13"/>
        <v>5.9299199993866972E-2</v>
      </c>
      <c r="S61" s="87">
        <f t="shared" si="13"/>
        <v>3.9306929501614581E-2</v>
      </c>
      <c r="T61" s="87">
        <f t="shared" si="13"/>
        <v>8.9745303440750004E-2</v>
      </c>
      <c r="V61" s="29">
        <v>0.15</v>
      </c>
    </row>
    <row r="62" spans="2:22" ht="19" customHeight="1" x14ac:dyDescent="0.35">
      <c r="B62" s="90"/>
      <c r="C62" s="154"/>
      <c r="D62" s="154"/>
      <c r="E62" s="154"/>
      <c r="F62" s="154"/>
      <c r="G62" s="154"/>
      <c r="H62" s="154"/>
      <c r="I62" s="154"/>
      <c r="J62" s="154"/>
      <c r="K62" s="155"/>
      <c r="M62" s="2">
        <v>55</v>
      </c>
      <c r="N62" s="85">
        <v>5.4221792349200992E-2</v>
      </c>
      <c r="O62" s="85">
        <f t="shared" si="1"/>
        <v>6.2355061201581137E-2</v>
      </c>
      <c r="P62" s="85">
        <f t="shared" si="2"/>
        <v>4.6088523496820841E-2</v>
      </c>
      <c r="Q62" s="86"/>
      <c r="R62" s="87">
        <f t="shared" si="13"/>
        <v>5.6260886716649472E-2</v>
      </c>
      <c r="S62" s="87">
        <f t="shared" si="13"/>
        <v>3.7008529196086257E-2</v>
      </c>
      <c r="T62" s="87">
        <f t="shared" si="13"/>
        <v>8.5806493434708864E-2</v>
      </c>
      <c r="V62" s="29">
        <v>0.15</v>
      </c>
    </row>
    <row r="63" spans="2:22" ht="19" customHeight="1" x14ac:dyDescent="0.35">
      <c r="B63" s="90"/>
      <c r="C63" s="154"/>
      <c r="D63" s="154"/>
      <c r="E63" s="154"/>
      <c r="F63" s="154"/>
      <c r="G63" s="154"/>
      <c r="H63" s="154"/>
      <c r="I63" s="154"/>
      <c r="J63" s="154"/>
      <c r="K63" s="155"/>
      <c r="M63" s="2">
        <v>56</v>
      </c>
      <c r="N63" s="85">
        <v>5.4217861287489955E-2</v>
      </c>
      <c r="O63" s="85">
        <f t="shared" si="1"/>
        <v>6.2350540480613441E-2</v>
      </c>
      <c r="P63" s="85">
        <f t="shared" si="2"/>
        <v>4.6085182094366461E-2</v>
      </c>
      <c r="Q63" s="86"/>
      <c r="R63" s="87">
        <f t="shared" si="13"/>
        <v>5.3378266022932393E-2</v>
      </c>
      <c r="S63" s="87">
        <f t="shared" si="13"/>
        <v>3.484453741429739E-2</v>
      </c>
      <c r="T63" s="87">
        <f t="shared" si="13"/>
        <v>8.2040577284196475E-2</v>
      </c>
      <c r="V63" s="29">
        <v>0.15</v>
      </c>
    </row>
    <row r="64" spans="2:22" ht="19" customHeight="1" x14ac:dyDescent="0.35">
      <c r="B64" s="90"/>
      <c r="C64" s="154"/>
      <c r="D64" s="154"/>
      <c r="E64" s="154"/>
      <c r="F64" s="154"/>
      <c r="G64" s="154"/>
      <c r="H64" s="154"/>
      <c r="I64" s="154"/>
      <c r="J64" s="154"/>
      <c r="K64" s="155"/>
      <c r="M64" s="2">
        <v>57</v>
      </c>
      <c r="N64" s="85">
        <v>5.4214063762536568E-2</v>
      </c>
      <c r="O64" s="85">
        <f t="shared" si="1"/>
        <v>6.2346173326917047E-2</v>
      </c>
      <c r="P64" s="85">
        <f t="shared" si="2"/>
        <v>4.6081954198156083E-2</v>
      </c>
      <c r="Q64" s="86"/>
      <c r="R64" s="87">
        <f t="shared" si="13"/>
        <v>5.0643356505344253E-2</v>
      </c>
      <c r="S64" s="87">
        <f t="shared" si="13"/>
        <v>3.280709155961934E-2</v>
      </c>
      <c r="T64" s="87">
        <f t="shared" si="13"/>
        <v>7.8439961717211987E-2</v>
      </c>
      <c r="V64" s="29">
        <v>0.15</v>
      </c>
    </row>
    <row r="65" spans="2:22" ht="19" customHeight="1" x14ac:dyDescent="0.35">
      <c r="B65" s="91"/>
      <c r="C65" s="102"/>
      <c r="D65" s="102"/>
      <c r="E65" s="102"/>
      <c r="F65" s="102"/>
      <c r="G65" s="102"/>
      <c r="H65" s="102"/>
      <c r="I65" s="102"/>
      <c r="J65" s="102"/>
      <c r="K65" s="103"/>
      <c r="M65" s="2">
        <v>58</v>
      </c>
      <c r="N65" s="85">
        <v>5.4210393516435307E-2</v>
      </c>
      <c r="O65" s="85">
        <f t="shared" si="1"/>
        <v>6.2341952543900597E-2</v>
      </c>
      <c r="P65" s="85">
        <f t="shared" si="2"/>
        <v>4.6078834488970009E-2</v>
      </c>
      <c r="Q65" s="86"/>
      <c r="R65" s="87">
        <f t="shared" si="13"/>
        <v>4.8048586508334705E-2</v>
      </c>
      <c r="S65" s="87">
        <f t="shared" si="13"/>
        <v>3.0888789452677267E-2</v>
      </c>
      <c r="T65" s="87">
        <f t="shared" si="13"/>
        <v>7.4997387677180685E-2</v>
      </c>
      <c r="V65" s="29">
        <v>0.15</v>
      </c>
    </row>
    <row r="66" spans="2:22" ht="19" customHeight="1" x14ac:dyDescent="0.35">
      <c r="M66" s="2">
        <v>59</v>
      </c>
      <c r="N66" s="85">
        <v>5.4206844619779648E-2</v>
      </c>
      <c r="O66" s="85">
        <f t="shared" si="1"/>
        <v>6.2337871312746589E-2</v>
      </c>
      <c r="P66" s="85">
        <f t="shared" si="2"/>
        <v>4.6075817926812701E-2</v>
      </c>
      <c r="Q66" s="86"/>
      <c r="R66" s="87">
        <f t="shared" si="13"/>
        <v>4.5586772980627056E-2</v>
      </c>
      <c r="S66" s="87">
        <f t="shared" si="13"/>
        <v>2.9082662278634337E-2</v>
      </c>
      <c r="T66" s="87">
        <f t="shared" si="13"/>
        <v>7.1705915479917198E-2</v>
      </c>
      <c r="V66" s="29">
        <v>0.15</v>
      </c>
    </row>
    <row r="67" spans="2:22" ht="19" customHeight="1" x14ac:dyDescent="0.35">
      <c r="B67" s="156" t="s">
        <v>87</v>
      </c>
      <c r="C67" s="157"/>
      <c r="D67" s="157"/>
      <c r="E67" s="157"/>
      <c r="F67" s="157"/>
      <c r="G67" s="157"/>
      <c r="H67" s="157"/>
      <c r="I67" s="157"/>
      <c r="J67" s="157"/>
      <c r="K67" s="158"/>
      <c r="M67" s="2">
        <v>60</v>
      </c>
      <c r="N67" s="85">
        <v>5.4203411458413786E-2</v>
      </c>
      <c r="O67" s="85">
        <f t="shared" si="1"/>
        <v>6.233392317717585E-2</v>
      </c>
      <c r="P67" s="85">
        <f t="shared" si="2"/>
        <v>4.6072899739651715E-2</v>
      </c>
      <c r="Q67" s="86"/>
      <c r="R67" s="87">
        <f t="shared" si="13"/>
        <v>4.3251101440301393E-2</v>
      </c>
      <c r="S67" s="87">
        <f t="shared" si="13"/>
        <v>2.7382149141960493E-2</v>
      </c>
      <c r="T67" s="87">
        <f t="shared" si="13"/>
        <v>6.8558910654173355E-2</v>
      </c>
      <c r="V67" s="29">
        <v>0.15</v>
      </c>
    </row>
    <row r="68" spans="2:22" ht="19" customHeight="1" x14ac:dyDescent="0.35">
      <c r="B68" s="159"/>
      <c r="C68" s="160"/>
      <c r="D68" s="160"/>
      <c r="E68" s="160"/>
      <c r="F68" s="160"/>
      <c r="G68" s="160"/>
      <c r="H68" s="160"/>
      <c r="I68" s="160"/>
      <c r="J68" s="160"/>
      <c r="K68" s="161"/>
      <c r="M68" s="2">
        <v>61</v>
      </c>
      <c r="N68" s="85">
        <v>5.4200088719401851E-2</v>
      </c>
      <c r="O68" s="85">
        <f t="shared" si="1"/>
        <v>6.2330102027312123E-2</v>
      </c>
      <c r="P68" s="85">
        <f t="shared" si="2"/>
        <v>4.6070075411491572E-2</v>
      </c>
      <c r="Q68" s="86"/>
      <c r="R68" s="87">
        <f t="shared" si="13"/>
        <v>4.1035106989949326E-2</v>
      </c>
      <c r="S68" s="87">
        <f t="shared" si="13"/>
        <v>2.5781073129653418E-2</v>
      </c>
      <c r="T68" s="87">
        <f t="shared" si="13"/>
        <v>6.5550030429834288E-2</v>
      </c>
      <c r="V68" s="29">
        <v>0.15</v>
      </c>
    </row>
    <row r="69" spans="2:22" ht="19" customHeight="1" x14ac:dyDescent="0.35">
      <c r="B69" s="162"/>
      <c r="C69" s="163"/>
      <c r="D69" s="163"/>
      <c r="E69" s="163"/>
      <c r="F69" s="163"/>
      <c r="G69" s="163"/>
      <c r="H69" s="163"/>
      <c r="I69" s="163"/>
      <c r="J69" s="163"/>
      <c r="K69" s="164"/>
      <c r="M69" s="2">
        <v>62</v>
      </c>
      <c r="N69" s="85">
        <v>5.4196871376614109E-2</v>
      </c>
      <c r="O69" s="85">
        <f t="shared" si="1"/>
        <v>6.2326402083106219E-2</v>
      </c>
      <c r="P69" s="85">
        <f t="shared" si="2"/>
        <v>4.6067340670121991E-2</v>
      </c>
      <c r="Q69" s="86"/>
      <c r="R69" s="87">
        <f t="shared" si="13"/>
        <v>3.8932656323594134E-2</v>
      </c>
      <c r="S69" s="87">
        <f t="shared" si="13"/>
        <v>2.4273618790642163E-2</v>
      </c>
      <c r="T69" s="87">
        <f t="shared" si="13"/>
        <v>6.2673210840464455E-2</v>
      </c>
      <c r="V69" s="29">
        <v>0.15</v>
      </c>
    </row>
    <row r="70" spans="2:22" ht="19" customHeight="1" x14ac:dyDescent="0.35">
      <c r="M70" s="2">
        <v>63</v>
      </c>
      <c r="N70" s="85">
        <v>5.4193754676225669E-2</v>
      </c>
      <c r="O70" s="85">
        <f t="shared" si="1"/>
        <v>6.2322817877659517E-2</v>
      </c>
      <c r="P70" s="85">
        <f t="shared" si="2"/>
        <v>4.6064691474791815E-2</v>
      </c>
      <c r="Q70" s="86"/>
      <c r="R70" s="87">
        <f t="shared" si="13"/>
        <v>3.6937930670938333E-2</v>
      </c>
      <c r="S70" s="87">
        <f t="shared" si="13"/>
        <v>2.2854310945323579E-2</v>
      </c>
      <c r="T70" s="87">
        <f t="shared" si="13"/>
        <v>5.99226544093329E-2</v>
      </c>
      <c r="V70" s="29">
        <v>0.15</v>
      </c>
    </row>
    <row r="71" spans="2:22" ht="19" customHeight="1" x14ac:dyDescent="0.35">
      <c r="M71" s="2">
        <v>64</v>
      </c>
      <c r="N71" s="85">
        <v>5.4190734122357087E-2</v>
      </c>
      <c r="O71" s="85">
        <f t="shared" si="1"/>
        <v>6.2319344240710645E-2</v>
      </c>
      <c r="P71" s="85">
        <f t="shared" si="2"/>
        <v>4.6062124004003523E-2</v>
      </c>
      <c r="Q71" s="86"/>
      <c r="R71" s="87">
        <f t="shared" si="13"/>
        <v>3.5045409627965436E-2</v>
      </c>
      <c r="S71" s="87">
        <f t="shared" si="13"/>
        <v>2.1517994744837871E-2</v>
      </c>
      <c r="T71" s="87">
        <f t="shared" si="13"/>
        <v>5.7292818390062061E-2</v>
      </c>
      <c r="V71" s="29">
        <v>0.15</v>
      </c>
    </row>
    <row r="72" spans="2:22" ht="19" customHeight="1" x14ac:dyDescent="0.35">
      <c r="M72" s="2">
        <v>65</v>
      </c>
      <c r="N72" s="85">
        <v>5.4187805463017824E-2</v>
      </c>
      <c r="O72" s="85">
        <f t="shared" si="1"/>
        <v>6.2315976282470494E-2</v>
      </c>
      <c r="P72" s="85">
        <f t="shared" si="2"/>
        <v>4.6059634643565148E-2</v>
      </c>
      <c r="Q72" s="86"/>
      <c r="R72" s="87">
        <f t="shared" si="13"/>
        <v>3.3249855826116448E-2</v>
      </c>
      <c r="S72" s="87">
        <f t="shared" si="13"/>
        <v>2.0259816904917061E-2</v>
      </c>
      <c r="T72" s="87">
        <f t="shared" si="13"/>
        <v>5.47784035349674E-2</v>
      </c>
      <c r="V72" s="29">
        <v>0.15</v>
      </c>
    </row>
    <row r="73" spans="2:22" ht="19" customHeight="1" x14ac:dyDescent="0.35">
      <c r="M73" s="2">
        <v>66</v>
      </c>
      <c r="N73" s="85">
        <v>5.4184964676473601E-2</v>
      </c>
      <c r="O73" s="85">
        <f t="shared" ref="O73:O78" si="14">N73*(1+V73)</f>
        <v>6.2312709377944635E-2</v>
      </c>
      <c r="P73" s="85">
        <f t="shared" ref="P73:P78" si="15">N73*(1-V73)</f>
        <v>4.6057219975002561E-2</v>
      </c>
      <c r="Q73" s="86"/>
      <c r="R73" s="87">
        <f t="shared" si="13"/>
        <v>3.1546300395150023E-2</v>
      </c>
      <c r="S73" s="87">
        <f t="shared" si="13"/>
        <v>1.9075208043944882E-2</v>
      </c>
      <c r="T73" s="87">
        <f t="shared" si="13"/>
        <v>5.237434336577694E-2</v>
      </c>
      <c r="V73" s="29">
        <v>0.15</v>
      </c>
    </row>
    <row r="74" spans="2:22" ht="19" customHeight="1" x14ac:dyDescent="0.35">
      <c r="M74" s="2">
        <v>67</v>
      </c>
      <c r="N74" s="85">
        <v>5.4182207958119122E-2</v>
      </c>
      <c r="O74" s="85">
        <f t="shared" si="14"/>
        <v>6.2309539151836985E-2</v>
      </c>
      <c r="P74" s="85">
        <f t="shared" si="15"/>
        <v>4.6054876764401252E-2</v>
      </c>
      <c r="Q74" s="86"/>
      <c r="R74" s="87">
        <f t="shared" si="13"/>
        <v>2.9930029177468731E-2</v>
      </c>
      <c r="S74" s="87">
        <f t="shared" si="13"/>
        <v>1.7959866059307033E-2</v>
      </c>
      <c r="T74" s="87">
        <f t="shared" si="13"/>
        <v>5.0075793922957947E-2</v>
      </c>
      <c r="V74" s="29">
        <v>0.15</v>
      </c>
    </row>
    <row r="75" spans="2:22" ht="19" customHeight="1" x14ac:dyDescent="0.35">
      <c r="M75" s="2">
        <v>68</v>
      </c>
      <c r="N75" s="85">
        <v>5.4179531707908568E-2</v>
      </c>
      <c r="O75" s="85">
        <f t="shared" si="14"/>
        <v>6.2306461464094846E-2</v>
      </c>
      <c r="P75" s="85">
        <f t="shared" si="15"/>
        <v>4.6052601951722283E-2</v>
      </c>
      <c r="Q75" s="86"/>
      <c r="R75" s="87">
        <f t="shared" ref="R75:T78" si="16" xml:space="preserve"> ( 1 +N75 ) ^-($M74 + 1  - 0.5)</f>
        <v>2.8396569654155285E-2</v>
      </c>
      <c r="S75" s="87">
        <f t="shared" si="16"/>
        <v>1.6909740480244476E-2</v>
      </c>
      <c r="T75" s="87">
        <f t="shared" si="16"/>
        <v>4.7878123971230244E-2</v>
      </c>
      <c r="V75" s="29">
        <v>0.15</v>
      </c>
    </row>
    <row r="76" spans="2:22" ht="19" customHeight="1" x14ac:dyDescent="0.35">
      <c r="M76" s="2">
        <v>69</v>
      </c>
      <c r="N76" s="85">
        <v>5.4176932518378296E-2</v>
      </c>
      <c r="O76" s="85">
        <f t="shared" si="14"/>
        <v>6.2303472396135033E-2</v>
      </c>
      <c r="P76" s="85">
        <f t="shared" si="15"/>
        <v>4.6050392640621551E-2</v>
      </c>
      <c r="Q76" s="86"/>
      <c r="R76" s="87">
        <f t="shared" si="16"/>
        <v>2.6941678545231416E-2</v>
      </c>
      <c r="S76" s="87">
        <f t="shared" si="16"/>
        <v>1.5921017739231377E-2</v>
      </c>
      <c r="T76" s="87">
        <f t="shared" si="16"/>
        <v>4.577690564007332E-2</v>
      </c>
      <c r="V76" s="29">
        <v>0.15</v>
      </c>
    </row>
    <row r="77" spans="2:22" ht="19" customHeight="1" x14ac:dyDescent="0.35">
      <c r="M77" s="2">
        <v>70</v>
      </c>
      <c r="N77" s="85">
        <v>5.4174407163274818E-2</v>
      </c>
      <c r="O77" s="85">
        <f t="shared" si="14"/>
        <v>6.2300568237766037E-2</v>
      </c>
      <c r="P77" s="85">
        <f t="shared" si="15"/>
        <v>4.6048246088783593E-2</v>
      </c>
      <c r="Q77" s="86"/>
      <c r="R77" s="87">
        <f t="shared" si="16"/>
        <v>2.5561330048776129E-2</v>
      </c>
      <c r="S77" s="87">
        <f t="shared" si="16"/>
        <v>1.4990107307473997E-2</v>
      </c>
      <c r="T77" s="87">
        <f t="shared" si="16"/>
        <v>4.3767905479221887E-2</v>
      </c>
      <c r="V77" s="29">
        <v>0.15</v>
      </c>
    </row>
    <row r="78" spans="2:22" ht="19" customHeight="1" x14ac:dyDescent="0.35">
      <c r="M78" s="1" t="s">
        <v>100</v>
      </c>
      <c r="N78" s="85">
        <v>5.417195258679075E-2</v>
      </c>
      <c r="O78" s="85">
        <f t="shared" si="14"/>
        <v>6.229774547480936E-2</v>
      </c>
      <c r="P78" s="85">
        <f t="shared" si="15"/>
        <v>4.6046159698772134E-2</v>
      </c>
      <c r="Q78" s="86"/>
      <c r="R78" s="87">
        <f t="shared" si="16"/>
        <v>2.42517046855035E-2</v>
      </c>
      <c r="S78" s="87">
        <f t="shared" si="16"/>
        <v>1.4113628643440335E-2</v>
      </c>
      <c r="T78" s="87">
        <f t="shared" si="16"/>
        <v>4.184707591015132E-2</v>
      </c>
      <c r="V78" s="29">
        <v>0.15</v>
      </c>
    </row>
  </sheetData>
  <mergeCells count="24">
    <mergeCell ref="N4:P4"/>
    <mergeCell ref="R4:T4"/>
    <mergeCell ref="B2:K2"/>
    <mergeCell ref="N2:P2"/>
    <mergeCell ref="R2:T2"/>
    <mergeCell ref="N3:P3"/>
    <mergeCell ref="R3:T3"/>
    <mergeCell ref="V5:V7"/>
    <mergeCell ref="Y5:AA6"/>
    <mergeCell ref="D7:I7"/>
    <mergeCell ref="K7:K8"/>
    <mergeCell ref="D23:I23"/>
    <mergeCell ref="K23:K24"/>
    <mergeCell ref="N5:N7"/>
    <mergeCell ref="O5:O7"/>
    <mergeCell ref="P5:P7"/>
    <mergeCell ref="R5:R7"/>
    <mergeCell ref="S5:S7"/>
    <mergeCell ref="T5:T7"/>
    <mergeCell ref="D39:I39"/>
    <mergeCell ref="K39:K40"/>
    <mergeCell ref="B55:K57"/>
    <mergeCell ref="C61:K64"/>
    <mergeCell ref="B67:K69"/>
  </mergeCells>
  <hyperlinks>
    <hyperlink ref="F5:I5" location="Calculations_OIS!AW11" display="Calculations_OIS!AW11" xr:uid="{7361A98E-9D30-4AE2-B44F-B547FC8F403F}"/>
  </hyperlinks>
  <printOptions horizontalCentered="1" verticalCentered="1"/>
  <pageMargins left="0.7086614173228347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3166E-79BB-44B0-9646-32C1FB3B1B59}">
  <sheetPr codeName="Sheet13">
    <tabColor theme="0"/>
  </sheetPr>
  <dimension ref="B1:AG78"/>
  <sheetViews>
    <sheetView zoomScale="80" zoomScaleNormal="80" workbookViewId="0">
      <selection activeCell="B2" sqref="B2:K2"/>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2" width="8.7265625" style="1"/>
    <col min="13" max="13" width="5.1796875" style="1" customWidth="1"/>
    <col min="14" max="16" width="18.54296875" style="1" customWidth="1"/>
    <col min="17" max="17" width="5.26953125" style="1" customWidth="1"/>
    <col min="18" max="20" width="18.54296875" style="1" customWidth="1"/>
    <col min="21" max="21" width="5.6328125" style="1" customWidth="1"/>
    <col min="22" max="22" width="12.54296875" style="1" customWidth="1"/>
    <col min="23" max="24" width="8.7265625" style="1"/>
    <col min="25" max="25" width="6.6328125" style="1" bestFit="1" customWidth="1"/>
    <col min="26" max="26" width="18" style="1" bestFit="1" customWidth="1"/>
    <col min="27" max="27" width="13.08984375" style="1" bestFit="1" customWidth="1"/>
    <col min="28" max="28" width="8.7265625" style="1"/>
    <col min="29" max="31" width="12.26953125" style="1" customWidth="1"/>
    <col min="32" max="16384" width="8.7265625" style="1"/>
  </cols>
  <sheetData>
    <row r="1" spans="2:33" ht="35.15" customHeight="1" x14ac:dyDescent="0.35"/>
    <row r="2" spans="2:33" ht="21" customHeight="1" x14ac:dyDescent="0.35">
      <c r="B2" s="182" t="s">
        <v>64</v>
      </c>
      <c r="C2" s="182"/>
      <c r="D2" s="182"/>
      <c r="E2" s="182"/>
      <c r="F2" s="182"/>
      <c r="G2" s="182"/>
      <c r="H2" s="182"/>
      <c r="I2" s="182"/>
      <c r="J2" s="182"/>
      <c r="K2" s="182"/>
      <c r="N2" s="180" t="s">
        <v>66</v>
      </c>
      <c r="O2" s="180"/>
      <c r="P2" s="180"/>
      <c r="R2" s="180" t="s">
        <v>101</v>
      </c>
      <c r="S2" s="180"/>
      <c r="T2" s="180"/>
    </row>
    <row r="3" spans="2:33" ht="19" customHeight="1" x14ac:dyDescent="0.35">
      <c r="B3" s="36" t="s">
        <v>47</v>
      </c>
      <c r="D3" s="2"/>
      <c r="F3" s="42" t="s">
        <v>22</v>
      </c>
      <c r="G3" s="36" t="s">
        <v>104</v>
      </c>
      <c r="H3" s="35"/>
      <c r="I3" s="35"/>
      <c r="N3" s="181" t="str">
        <f>G3</f>
        <v>End-Jestha (2082)</v>
      </c>
      <c r="O3" s="181"/>
      <c r="P3" s="181"/>
      <c r="R3" s="181" t="str">
        <f>N3</f>
        <v>End-Jestha (2082)</v>
      </c>
      <c r="S3" s="181"/>
      <c r="T3" s="181"/>
    </row>
    <row r="4" spans="2:33" ht="19" customHeight="1" thickBot="1" x14ac:dyDescent="0.4">
      <c r="B4" s="37"/>
      <c r="D4" s="2"/>
      <c r="H4" s="35"/>
      <c r="I4" s="35"/>
      <c r="N4" s="178" t="s">
        <v>46</v>
      </c>
      <c r="O4" s="178"/>
      <c r="P4" s="178"/>
      <c r="R4" s="178" t="str">
        <f>N4</f>
        <v>Nepali risk-free curves - General bucket</v>
      </c>
      <c r="S4" s="178"/>
      <c r="T4" s="178"/>
    </row>
    <row r="5" spans="2:33" ht="19" customHeight="1" x14ac:dyDescent="0.35">
      <c r="B5" s="36" t="s">
        <v>83</v>
      </c>
      <c r="C5" s="36"/>
      <c r="D5" s="2"/>
      <c r="E5" s="2"/>
      <c r="G5" s="35"/>
      <c r="H5" s="35"/>
      <c r="I5" s="35"/>
      <c r="N5" s="174" t="s">
        <v>23</v>
      </c>
      <c r="O5" s="174" t="s">
        <v>41</v>
      </c>
      <c r="P5" s="174" t="s">
        <v>42</v>
      </c>
      <c r="R5" s="175" t="str">
        <f>N5</f>
        <v>General 
non-stressed 
zero coupon rates</v>
      </c>
      <c r="S5" s="175" t="str">
        <f>O5</f>
        <v>General 
Stress up 
zero coupon rates</v>
      </c>
      <c r="T5" s="175" t="str">
        <f>P5</f>
        <v>General 
Stress down 
zero coupon rates</v>
      </c>
      <c r="V5" s="165" t="s">
        <v>44</v>
      </c>
      <c r="Y5" s="168" t="s">
        <v>92</v>
      </c>
      <c r="Z5" s="169"/>
      <c r="AA5" s="170"/>
      <c r="AD5" s="121" t="s">
        <v>96</v>
      </c>
      <c r="AE5" s="121"/>
      <c r="AG5" s="84"/>
    </row>
    <row r="6" spans="2:33" ht="19" customHeight="1" thickBot="1" x14ac:dyDescent="0.4">
      <c r="B6" s="2"/>
      <c r="C6" s="2"/>
      <c r="D6" s="2"/>
      <c r="E6" s="2"/>
      <c r="F6" s="2"/>
      <c r="G6" s="2"/>
      <c r="H6" s="2"/>
      <c r="N6" s="174"/>
      <c r="O6" s="174"/>
      <c r="P6" s="174"/>
      <c r="R6" s="176"/>
      <c r="S6" s="176"/>
      <c r="T6" s="176"/>
      <c r="V6" s="166"/>
      <c r="Y6" s="171"/>
      <c r="Z6" s="172"/>
      <c r="AA6" s="173"/>
      <c r="AD6" s="84"/>
      <c r="AE6" s="84"/>
      <c r="AG6" s="84"/>
    </row>
    <row r="7" spans="2:33" ht="19" customHeight="1" thickBot="1" x14ac:dyDescent="0.4">
      <c r="B7" s="5"/>
      <c r="C7" s="2" t="s">
        <v>5</v>
      </c>
      <c r="D7" s="140" t="s">
        <v>82</v>
      </c>
      <c r="E7" s="141"/>
      <c r="F7" s="141"/>
      <c r="G7" s="141"/>
      <c r="H7" s="141"/>
      <c r="I7" s="142"/>
      <c r="K7" s="143" t="s">
        <v>20</v>
      </c>
      <c r="N7" s="174"/>
      <c r="O7" s="174"/>
      <c r="P7" s="174"/>
      <c r="R7" s="177"/>
      <c r="S7" s="177"/>
      <c r="T7" s="177"/>
      <c r="V7" s="167"/>
      <c r="AE7" s="84"/>
      <c r="AG7" s="84"/>
    </row>
    <row r="8" spans="2:33" ht="19" customHeight="1" thickBot="1" x14ac:dyDescent="0.4">
      <c r="B8" s="3"/>
      <c r="C8" s="4" t="s">
        <v>1</v>
      </c>
      <c r="D8" s="6" t="s">
        <v>0</v>
      </c>
      <c r="E8" s="6" t="s">
        <v>13</v>
      </c>
      <c r="F8" s="6" t="s">
        <v>2</v>
      </c>
      <c r="G8" s="6" t="s">
        <v>3</v>
      </c>
      <c r="H8" s="6" t="s">
        <v>68</v>
      </c>
      <c r="I8" s="7" t="s">
        <v>6</v>
      </c>
      <c r="J8" s="8" t="s">
        <v>7</v>
      </c>
      <c r="K8" s="144"/>
      <c r="M8" s="2">
        <v>1</v>
      </c>
      <c r="N8" s="85">
        <v>5.0004555792359781E-2</v>
      </c>
      <c r="O8" s="85">
        <f>N8*(1+V8)</f>
        <v>7.7507061478157668E-2</v>
      </c>
      <c r="P8" s="85">
        <f>N8*(1-V8)</f>
        <v>2.2502050106561901E-2</v>
      </c>
      <c r="Q8" s="86"/>
      <c r="R8" s="87">
        <f xml:space="preserve"> ( 1 +N8 ) ^-($M8 - 0.5)</f>
        <v>0.97589795581347194</v>
      </c>
      <c r="S8" s="87">
        <f t="shared" ref="S8:T57" si="0" xml:space="preserve"> ( 1 +O8 ) ^-($M8 - 0.5)</f>
        <v>0.96336294498720243</v>
      </c>
      <c r="T8" s="87">
        <f t="shared" si="0"/>
        <v>0.98893536146396621</v>
      </c>
      <c r="V8" s="29">
        <v>0.55000000000000004</v>
      </c>
      <c r="Y8" s="122" t="s">
        <v>93</v>
      </c>
      <c r="Z8" s="123" t="s">
        <v>95</v>
      </c>
      <c r="AA8" s="124" t="s">
        <v>94</v>
      </c>
      <c r="AD8" s="120" t="s">
        <v>97</v>
      </c>
      <c r="AE8" s="84"/>
      <c r="AG8" s="84"/>
    </row>
    <row r="9" spans="2:33" ht="19" customHeight="1" thickBot="1" x14ac:dyDescent="0.4">
      <c r="B9" s="25">
        <v>20820232</v>
      </c>
      <c r="C9" s="2"/>
      <c r="D9" s="2"/>
      <c r="E9" s="2"/>
      <c r="F9" s="2"/>
      <c r="G9" s="2"/>
      <c r="H9" s="2"/>
      <c r="I9" s="2"/>
      <c r="J9" s="2"/>
      <c r="M9" s="2">
        <v>2</v>
      </c>
      <c r="N9" s="85">
        <v>4.9630834071139773E-2</v>
      </c>
      <c r="O9" s="85">
        <f t="shared" ref="O9:O72" si="1">N9*(1+V9)</f>
        <v>7.6927792810266654E-2</v>
      </c>
      <c r="P9" s="85">
        <f t="shared" ref="P9:P72" si="2">N9*(1-V9)</f>
        <v>2.2333875332012896E-2</v>
      </c>
      <c r="Q9" s="86"/>
      <c r="R9" s="87">
        <f t="shared" ref="R9:R57" si="3" xml:space="preserve"> ( 1 +N9 ) ^-($M9 - 0.5)</f>
        <v>0.92991901839192459</v>
      </c>
      <c r="S9" s="87">
        <f t="shared" si="0"/>
        <v>0.89478794049730703</v>
      </c>
      <c r="T9" s="87">
        <f t="shared" si="0"/>
        <v>0.96741066918427288</v>
      </c>
      <c r="V9" s="29">
        <v>0.55000000000000004</v>
      </c>
      <c r="Y9" s="125">
        <v>1</v>
      </c>
      <c r="Z9" s="126">
        <v>0.2</v>
      </c>
      <c r="AA9" s="127">
        <v>7.4999999999999997E-3</v>
      </c>
      <c r="AD9" s="119">
        <v>5.408333333333333E-2</v>
      </c>
    </row>
    <row r="10" spans="2:33" ht="19" customHeight="1" x14ac:dyDescent="0.35">
      <c r="B10" s="9">
        <v>1</v>
      </c>
      <c r="C10" s="104">
        <v>5.5399999999998978E-2</v>
      </c>
      <c r="D10" s="105">
        <v>4.0012965148961938E-2</v>
      </c>
      <c r="E10" s="105">
        <v>2.7818239003815828E-2</v>
      </c>
      <c r="F10" s="43">
        <v>2.5054680000002043E-2</v>
      </c>
      <c r="G10" s="43">
        <v>4.0999977711056984E-2</v>
      </c>
      <c r="H10" s="43">
        <v>1.5022999999989718E-2</v>
      </c>
      <c r="I10" s="43">
        <f>IF(  ABS( MAX( D10:H10 ) )  &gt;  ABS(  MIN(D10:H10 ) ),
                                                 (  SUM(D10:H10) - ABS( MAX(D10:H10) ) ) / 4,
                                                  (  SUM(D10:H10) +  ABS( MIN(D10:H10)  )  )   / 4 )</f>
        <v>2.6977221038192382E-2</v>
      </c>
      <c r="J10" s="106">
        <f t="shared" ref="J10:J19" si="4" xml:space="preserve"> IF( I10 &gt; 0, MAX( -$AA9, -I10*$Z9 ), MIN( $AA9, -I10*$Z9 )  )</f>
        <v>-5.3954442076384768E-3</v>
      </c>
      <c r="K10" s="107">
        <f>C10+J10</f>
        <v>5.0004555792360503E-2</v>
      </c>
      <c r="M10" s="2">
        <v>3</v>
      </c>
      <c r="N10" s="85">
        <v>5.031420801515174E-2</v>
      </c>
      <c r="O10" s="85">
        <f t="shared" si="1"/>
        <v>7.7987022423485194E-2</v>
      </c>
      <c r="P10" s="85">
        <f t="shared" si="2"/>
        <v>2.2641393606818282E-2</v>
      </c>
      <c r="Q10" s="86"/>
      <c r="R10" s="87">
        <f t="shared" si="3"/>
        <v>0.88450827236881313</v>
      </c>
      <c r="S10" s="87">
        <f t="shared" si="0"/>
        <v>0.82883134818049153</v>
      </c>
      <c r="T10" s="87">
        <f t="shared" si="0"/>
        <v>0.94556541838876029</v>
      </c>
      <c r="V10" s="29">
        <v>0.55000000000000004</v>
      </c>
      <c r="Y10" s="128">
        <v>2</v>
      </c>
      <c r="Z10" s="129">
        <v>0.2</v>
      </c>
      <c r="AA10" s="130">
        <v>7.4999999999999997E-3</v>
      </c>
      <c r="AD10" s="84"/>
    </row>
    <row r="11" spans="2:33" ht="19" customHeight="1" x14ac:dyDescent="0.35">
      <c r="B11" s="10">
        <v>2</v>
      </c>
      <c r="C11" s="108">
        <v>5.5091737446402833E-2</v>
      </c>
      <c r="D11" s="109">
        <v>4.0213971650966851E-2</v>
      </c>
      <c r="E11" s="44">
        <v>2.7199434759856311E-2</v>
      </c>
      <c r="F11" s="44">
        <v>2.3870287446404514E-2</v>
      </c>
      <c r="G11" s="44">
        <v>4.178440090228186E-2</v>
      </c>
      <c r="H11" s="44">
        <v>1.7934373648018864E-2</v>
      </c>
      <c r="I11" s="44">
        <f t="shared" ref="I11:I19" si="5">IF(  ABS( MAX( D11:H11 ) )  &gt;  ABS(  MIN(D11:H11 ) ),
                                                 (  SUM(D11:H11) - ABS( MAX(D11:H11) ) ) / 4,
                                                  (  SUM(D11:H11) +  ABS( MIN(D11:H11)  )  )   / 4 )</f>
        <v>2.7304516876311635E-2</v>
      </c>
      <c r="J11" s="110">
        <f t="shared" si="4"/>
        <v>-5.4609033752623277E-3</v>
      </c>
      <c r="K11" s="111">
        <f t="shared" ref="K11:K19" si="6">C11+J11</f>
        <v>4.9630834071140509E-2</v>
      </c>
      <c r="M11" s="2">
        <v>4</v>
      </c>
      <c r="N11" s="85">
        <v>5.1047041759823886E-2</v>
      </c>
      <c r="O11" s="85">
        <f t="shared" si="1"/>
        <v>7.912291472772702E-2</v>
      </c>
      <c r="P11" s="85">
        <f t="shared" si="2"/>
        <v>2.2971168791920748E-2</v>
      </c>
      <c r="Q11" s="86"/>
      <c r="R11" s="87">
        <f t="shared" si="3"/>
        <v>0.84008351052447794</v>
      </c>
      <c r="S11" s="87">
        <f t="shared" si="0"/>
        <v>0.76604061902892395</v>
      </c>
      <c r="T11" s="87">
        <f t="shared" si="0"/>
        <v>0.92358765985863822</v>
      </c>
      <c r="V11" s="29">
        <v>0.55000000000000004</v>
      </c>
      <c r="Y11" s="128">
        <v>3</v>
      </c>
      <c r="Z11" s="129">
        <v>0.2</v>
      </c>
      <c r="AA11" s="130">
        <v>7.4999999999999997E-3</v>
      </c>
      <c r="AD11" s="120" t="s">
        <v>98</v>
      </c>
    </row>
    <row r="12" spans="2:33" ht="19" customHeight="1" x14ac:dyDescent="0.35">
      <c r="B12" s="10">
        <v>3</v>
      </c>
      <c r="C12" s="108">
        <v>5.5940001031414388E-2</v>
      </c>
      <c r="D12" s="109">
        <v>4.1162997512867561E-2</v>
      </c>
      <c r="E12" s="44">
        <v>2.7944962182548938E-2</v>
      </c>
      <c r="F12" s="44">
        <v>2.3760411031415574E-2</v>
      </c>
      <c r="G12" s="44">
        <v>4.2680352815430034E-2</v>
      </c>
      <c r="H12" s="44">
        <v>1.9647489598405565E-2</v>
      </c>
      <c r="I12" s="44">
        <f t="shared" si="5"/>
        <v>2.8128965081309409E-2</v>
      </c>
      <c r="J12" s="110">
        <f t="shared" si="4"/>
        <v>-5.6257930162618821E-3</v>
      </c>
      <c r="K12" s="111">
        <f t="shared" si="6"/>
        <v>5.0314208015152503E-2</v>
      </c>
      <c r="M12" s="2">
        <v>5</v>
      </c>
      <c r="N12" s="85">
        <v>5.1692994968536965E-2</v>
      </c>
      <c r="O12" s="85">
        <f t="shared" si="1"/>
        <v>6.7200893459098063E-2</v>
      </c>
      <c r="P12" s="85">
        <f t="shared" si="2"/>
        <v>3.6185096477975874E-2</v>
      </c>
      <c r="Q12" s="86"/>
      <c r="R12" s="87">
        <f t="shared" si="3"/>
        <v>0.79707572806589821</v>
      </c>
      <c r="S12" s="87">
        <f t="shared" si="0"/>
        <v>0.74626348043662805</v>
      </c>
      <c r="T12" s="87">
        <f t="shared" si="0"/>
        <v>0.85218122791884376</v>
      </c>
      <c r="V12" s="30">
        <v>0.3</v>
      </c>
      <c r="Y12" s="128">
        <v>4</v>
      </c>
      <c r="Z12" s="129">
        <v>0.2</v>
      </c>
      <c r="AA12" s="130">
        <v>7.4999999999999997E-3</v>
      </c>
      <c r="AD12" s="119" t="s">
        <v>99</v>
      </c>
    </row>
    <row r="13" spans="2:33" ht="19" customHeight="1" x14ac:dyDescent="0.35">
      <c r="B13" s="10">
        <v>4</v>
      </c>
      <c r="C13" s="108">
        <v>5.6801281182767838E-2</v>
      </c>
      <c r="D13" s="109">
        <v>4.1919878558992929E-2</v>
      </c>
      <c r="E13" s="44">
        <v>2.8806935690550484E-2</v>
      </c>
      <c r="F13" s="44">
        <v>2.3769601182768607E-2</v>
      </c>
      <c r="G13" s="44">
        <v>4.3230783236478443E-2</v>
      </c>
      <c r="H13" s="44">
        <v>2.0588373026557694E-2</v>
      </c>
      <c r="I13" s="44">
        <f t="shared" si="5"/>
        <v>2.8771197114717428E-2</v>
      </c>
      <c r="J13" s="110">
        <f t="shared" si="4"/>
        <v>-5.7542394229434862E-3</v>
      </c>
      <c r="K13" s="111">
        <f t="shared" si="6"/>
        <v>5.1047041759824351E-2</v>
      </c>
      <c r="M13" s="2">
        <v>6</v>
      </c>
      <c r="N13" s="85">
        <v>5.2221970579967358E-2</v>
      </c>
      <c r="O13" s="85">
        <f t="shared" si="1"/>
        <v>6.7888561753957563E-2</v>
      </c>
      <c r="P13" s="85">
        <f t="shared" si="2"/>
        <v>3.6555379405977147E-2</v>
      </c>
      <c r="Q13" s="86"/>
      <c r="R13" s="87">
        <f t="shared" si="3"/>
        <v>0.75580452662785458</v>
      </c>
      <c r="S13" s="87">
        <f t="shared" si="0"/>
        <v>0.69679874334039482</v>
      </c>
      <c r="T13" s="87">
        <f t="shared" si="0"/>
        <v>0.82080727288427868</v>
      </c>
      <c r="V13" s="30">
        <v>0.3</v>
      </c>
      <c r="Y13" s="128">
        <v>5</v>
      </c>
      <c r="Z13" s="129">
        <v>0.2</v>
      </c>
      <c r="AA13" s="130">
        <v>7.4999999999999997E-3</v>
      </c>
      <c r="AD13" s="84"/>
    </row>
    <row r="14" spans="2:33" ht="19" customHeight="1" thickBot="1" x14ac:dyDescent="0.4">
      <c r="B14" s="10">
        <v>5</v>
      </c>
      <c r="C14" s="112">
        <v>5.7511310823854078E-2</v>
      </c>
      <c r="D14" s="113">
        <v>4.2629611922105459E-2</v>
      </c>
      <c r="E14" s="45">
        <v>2.8976413847348725E-2</v>
      </c>
      <c r="F14" s="45">
        <v>2.371286082385482E-2</v>
      </c>
      <c r="G14" s="45">
        <v>4.3499081960448827E-2</v>
      </c>
      <c r="H14" s="45">
        <v>2.1047430513026155E-2</v>
      </c>
      <c r="I14" s="45">
        <f t="shared" si="5"/>
        <v>2.909157927658379E-2</v>
      </c>
      <c r="J14" s="114">
        <f t="shared" si="4"/>
        <v>-5.8183158553167585E-3</v>
      </c>
      <c r="K14" s="115">
        <f t="shared" si="6"/>
        <v>5.1692994968537319E-2</v>
      </c>
      <c r="M14" s="2">
        <v>7</v>
      </c>
      <c r="N14" s="85">
        <v>5.2686837603543646E-2</v>
      </c>
      <c r="O14" s="85">
        <f t="shared" si="1"/>
        <v>6.8492888884606737E-2</v>
      </c>
      <c r="P14" s="85">
        <f t="shared" si="2"/>
        <v>3.6880786322480548E-2</v>
      </c>
      <c r="Q14" s="86"/>
      <c r="R14" s="87">
        <f t="shared" si="3"/>
        <v>0.71623451784217651</v>
      </c>
      <c r="S14" s="87">
        <f t="shared" si="0"/>
        <v>0.65010628543950777</v>
      </c>
      <c r="T14" s="87">
        <f t="shared" si="0"/>
        <v>0.79024657958451083</v>
      </c>
      <c r="V14" s="30">
        <v>0.3</v>
      </c>
      <c r="Y14" s="128">
        <v>6</v>
      </c>
      <c r="Z14" s="129">
        <v>0.2</v>
      </c>
      <c r="AA14" s="130">
        <v>7.4999999999999997E-3</v>
      </c>
      <c r="AC14" s="28"/>
      <c r="AD14" s="84"/>
    </row>
    <row r="15" spans="2:33" ht="19" customHeight="1" x14ac:dyDescent="0.35">
      <c r="B15" s="10">
        <v>6</v>
      </c>
      <c r="C15" s="108">
        <v>5.8052886172662577E-2</v>
      </c>
      <c r="D15" s="109">
        <v>4.2960848460309897E-2</v>
      </c>
      <c r="E15" s="44">
        <v>2.8982292313562974E-2</v>
      </c>
      <c r="F15" s="44">
        <v>2.355143617266342E-2</v>
      </c>
      <c r="G15" s="44">
        <v>4.3334354748660653E-2</v>
      </c>
      <c r="H15" s="44">
        <v>2.1123734907360747E-2</v>
      </c>
      <c r="I15" s="49">
        <f t="shared" si="5"/>
        <v>2.915457796347426E-2</v>
      </c>
      <c r="J15" s="110">
        <f t="shared" si="4"/>
        <v>-5.8309155926948523E-3</v>
      </c>
      <c r="K15" s="116">
        <f t="shared" si="6"/>
        <v>5.2221970579967726E-2</v>
      </c>
      <c r="M15" s="2">
        <v>8</v>
      </c>
      <c r="N15" s="85">
        <v>5.31566891623374E-2</v>
      </c>
      <c r="O15" s="85">
        <f t="shared" si="1"/>
        <v>6.1130192536688006E-2</v>
      </c>
      <c r="P15" s="85">
        <f t="shared" si="2"/>
        <v>4.5183185787986788E-2</v>
      </c>
      <c r="Q15" s="86"/>
      <c r="R15" s="87">
        <f t="shared" si="3"/>
        <v>0.67811378184707904</v>
      </c>
      <c r="S15" s="87">
        <f t="shared" si="0"/>
        <v>0.64081838292701543</v>
      </c>
      <c r="T15" s="87">
        <f t="shared" si="0"/>
        <v>0.71788832665256874</v>
      </c>
      <c r="V15" s="29">
        <v>0.15</v>
      </c>
      <c r="Y15" s="128">
        <v>7</v>
      </c>
      <c r="Z15" s="129">
        <v>0.2</v>
      </c>
      <c r="AA15" s="130">
        <v>7.4999999999999997E-3</v>
      </c>
      <c r="AC15" s="28"/>
      <c r="AD15" s="84"/>
    </row>
    <row r="16" spans="2:33" ht="19" customHeight="1" x14ac:dyDescent="0.35">
      <c r="B16" s="10">
        <v>7</v>
      </c>
      <c r="C16" s="108">
        <v>5.8513313752986074E-2</v>
      </c>
      <c r="D16" s="109">
        <v>4.3210407512906501E-2</v>
      </c>
      <c r="E16" s="44">
        <v>2.8883337498047723E-2</v>
      </c>
      <c r="F16" s="44">
        <v>2.337573375298696E-2</v>
      </c>
      <c r="G16" s="44">
        <v>4.3243003123835777E-2</v>
      </c>
      <c r="H16" s="44">
        <v>2.1060044224899377E-2</v>
      </c>
      <c r="I16" s="44">
        <f t="shared" si="5"/>
        <v>2.913238074721014E-2</v>
      </c>
      <c r="J16" s="110">
        <f t="shared" si="4"/>
        <v>-5.8264761494420288E-3</v>
      </c>
      <c r="K16" s="111">
        <f t="shared" si="6"/>
        <v>5.2686837603544048E-2</v>
      </c>
      <c r="M16" s="2">
        <v>9</v>
      </c>
      <c r="N16" s="85">
        <v>5.3598172454772275E-2</v>
      </c>
      <c r="O16" s="85">
        <f t="shared" si="1"/>
        <v>6.1637898322988112E-2</v>
      </c>
      <c r="P16" s="85">
        <f t="shared" si="2"/>
        <v>4.5558446586556431E-2</v>
      </c>
      <c r="Q16" s="86"/>
      <c r="R16" s="87">
        <f t="shared" si="3"/>
        <v>0.64159715066524248</v>
      </c>
      <c r="S16" s="87">
        <f t="shared" si="0"/>
        <v>0.60145132321248551</v>
      </c>
      <c r="T16" s="87">
        <f t="shared" si="0"/>
        <v>0.68476148306904927</v>
      </c>
      <c r="V16" s="29">
        <v>0.15</v>
      </c>
      <c r="Y16" s="128">
        <v>8</v>
      </c>
      <c r="Z16" s="129">
        <v>0.2</v>
      </c>
      <c r="AA16" s="130">
        <v>7.4999999999999997E-3</v>
      </c>
      <c r="AC16" s="28"/>
      <c r="AD16" s="84"/>
    </row>
    <row r="17" spans="2:27" ht="19" customHeight="1" x14ac:dyDescent="0.35">
      <c r="B17" s="10">
        <v>8</v>
      </c>
      <c r="C17" s="108">
        <v>5.8947394683622534E-2</v>
      </c>
      <c r="D17" s="109">
        <v>4.3432588680621276E-2</v>
      </c>
      <c r="E17" s="44">
        <v>2.8653760387474803E-2</v>
      </c>
      <c r="F17" s="44">
        <v>2.3241934683623233E-2</v>
      </c>
      <c r="G17" s="44">
        <v>4.2950420826352254E-2</v>
      </c>
      <c r="H17" s="44">
        <v>2.0967994528245271E-2</v>
      </c>
      <c r="I17" s="44">
        <f t="shared" si="5"/>
        <v>2.895352760642389E-2</v>
      </c>
      <c r="J17" s="110">
        <f t="shared" si="4"/>
        <v>-5.7907055212847785E-3</v>
      </c>
      <c r="K17" s="111">
        <f t="shared" si="6"/>
        <v>5.3156689162337754E-2</v>
      </c>
      <c r="M17" s="2">
        <v>10</v>
      </c>
      <c r="N17" s="85">
        <v>5.3985794970369483E-2</v>
      </c>
      <c r="O17" s="85">
        <f t="shared" si="1"/>
        <v>6.20836642159249E-2</v>
      </c>
      <c r="P17" s="85">
        <f t="shared" si="2"/>
        <v>4.5887925724814059E-2</v>
      </c>
      <c r="Q17" s="86"/>
      <c r="R17" s="87">
        <f t="shared" si="3"/>
        <v>0.6068338544296551</v>
      </c>
      <c r="S17" s="87">
        <f t="shared" si="0"/>
        <v>0.56427664297016766</v>
      </c>
      <c r="T17" s="87">
        <f t="shared" si="0"/>
        <v>0.65296677204642062</v>
      </c>
      <c r="V17" s="29">
        <v>0.15</v>
      </c>
      <c r="Y17" s="128">
        <v>9</v>
      </c>
      <c r="Z17" s="129">
        <v>0.2</v>
      </c>
      <c r="AA17" s="130">
        <v>7.4999999999999997E-3</v>
      </c>
    </row>
    <row r="18" spans="2:27" ht="19" customHeight="1" thickBot="1" x14ac:dyDescent="0.4">
      <c r="B18" s="10">
        <v>9</v>
      </c>
      <c r="C18" s="108">
        <v>5.9342670758974592E-2</v>
      </c>
      <c r="D18" s="109">
        <v>4.3614793453449208E-2</v>
      </c>
      <c r="E18" s="44">
        <v>2.8378799022229062E-2</v>
      </c>
      <c r="F18" s="44">
        <v>2.3126730758975311E-2</v>
      </c>
      <c r="G18" s="44">
        <v>4.2534298747377575E-2</v>
      </c>
      <c r="H18" s="44">
        <v>2.0850137555453729E-2</v>
      </c>
      <c r="I18" s="44">
        <f t="shared" si="5"/>
        <v>2.8722491521008919E-2</v>
      </c>
      <c r="J18" s="110">
        <f t="shared" si="4"/>
        <v>-5.7444983042017842E-3</v>
      </c>
      <c r="K18" s="111">
        <f t="shared" si="6"/>
        <v>5.3598172454772809E-2</v>
      </c>
      <c r="M18" s="2">
        <v>11</v>
      </c>
      <c r="N18" s="85">
        <v>5.4269747012306357E-2</v>
      </c>
      <c r="O18" s="85">
        <f t="shared" si="1"/>
        <v>6.241020906415231E-2</v>
      </c>
      <c r="P18" s="85">
        <f t="shared" si="2"/>
        <v>4.6129284960460405E-2</v>
      </c>
      <c r="Q18" s="86"/>
      <c r="R18" s="87">
        <f t="shared" si="3"/>
        <v>0.57412529903257858</v>
      </c>
      <c r="S18" s="87">
        <f t="shared" si="0"/>
        <v>0.52957994363457739</v>
      </c>
      <c r="T18" s="87">
        <f t="shared" si="0"/>
        <v>0.62280734060701848</v>
      </c>
      <c r="V18" s="29">
        <v>0.15</v>
      </c>
      <c r="Y18" s="131">
        <v>10</v>
      </c>
      <c r="Z18" s="132">
        <v>0.2</v>
      </c>
      <c r="AA18" s="133">
        <v>7.4999999999999997E-3</v>
      </c>
    </row>
    <row r="19" spans="2:27" ht="19" customHeight="1" thickBot="1" x14ac:dyDescent="0.4">
      <c r="B19" s="11">
        <v>10</v>
      </c>
      <c r="C19" s="112">
        <v>5.9683482132957044E-2</v>
      </c>
      <c r="D19" s="113">
        <v>4.3741220767664624E-2</v>
      </c>
      <c r="E19" s="45">
        <v>2.8129014893041981E-2</v>
      </c>
      <c r="F19" s="45">
        <v>2.3007962132957749E-2</v>
      </c>
      <c r="G19" s="45">
        <v>4.2130005324313435E-2</v>
      </c>
      <c r="H19" s="45">
        <v>2.0686760901433399E-2</v>
      </c>
      <c r="I19" s="45">
        <f t="shared" si="5"/>
        <v>2.8488435812936641E-2</v>
      </c>
      <c r="J19" s="114">
        <f t="shared" si="4"/>
        <v>-5.6976871625873289E-3</v>
      </c>
      <c r="K19" s="117">
        <f t="shared" si="6"/>
        <v>5.3985794970369719E-2</v>
      </c>
      <c r="M19" s="2">
        <v>12</v>
      </c>
      <c r="N19" s="85">
        <v>5.4466937581148622E-2</v>
      </c>
      <c r="O19" s="85">
        <f t="shared" si="1"/>
        <v>6.2636978218320913E-2</v>
      </c>
      <c r="P19" s="85">
        <f t="shared" si="2"/>
        <v>4.6296896943976325E-2</v>
      </c>
      <c r="Q19" s="86"/>
      <c r="R19" s="87">
        <f t="shared" si="3"/>
        <v>0.54340155618585539</v>
      </c>
      <c r="S19" s="87">
        <f t="shared" si="0"/>
        <v>0.49724836809987294</v>
      </c>
      <c r="T19" s="87">
        <f t="shared" si="0"/>
        <v>0.5942486734401653</v>
      </c>
      <c r="V19" s="29">
        <v>0.15</v>
      </c>
    </row>
    <row r="20" spans="2:27" ht="19" customHeight="1" x14ac:dyDescent="0.35">
      <c r="M20" s="2">
        <v>13</v>
      </c>
      <c r="N20" s="85">
        <v>5.4602998945071812E-2</v>
      </c>
      <c r="O20" s="85">
        <f t="shared" si="1"/>
        <v>6.2793448786832573E-2</v>
      </c>
      <c r="P20" s="85">
        <f t="shared" si="2"/>
        <v>4.6412549103311038E-2</v>
      </c>
      <c r="Q20" s="86"/>
      <c r="R20" s="87">
        <f t="shared" si="3"/>
        <v>0.51450248315224445</v>
      </c>
      <c r="S20" s="87">
        <f t="shared" si="0"/>
        <v>0.46707770900554108</v>
      </c>
      <c r="T20" s="87">
        <f t="shared" si="0"/>
        <v>0.56717001014710144</v>
      </c>
      <c r="V20" s="29">
        <v>0.15</v>
      </c>
    </row>
    <row r="21" spans="2:27" ht="19" customHeight="1" x14ac:dyDescent="0.35">
      <c r="M21" s="2">
        <v>14</v>
      </c>
      <c r="N21" s="85">
        <v>5.4695460984755195E-2</v>
      </c>
      <c r="O21" s="85">
        <f t="shared" si="1"/>
        <v>6.2899780132468469E-2</v>
      </c>
      <c r="P21" s="85">
        <f t="shared" si="2"/>
        <v>4.6491141837041915E-2</v>
      </c>
      <c r="Q21" s="86"/>
      <c r="R21" s="87">
        <f t="shared" si="3"/>
        <v>0.48728659110576328</v>
      </c>
      <c r="S21" s="87">
        <f t="shared" si="0"/>
        <v>0.43888801109367165</v>
      </c>
      <c r="T21" s="87">
        <f t="shared" si="0"/>
        <v>0.54146449792953133</v>
      </c>
      <c r="V21" s="29">
        <v>0.15</v>
      </c>
    </row>
    <row r="22" spans="2:27" ht="19" customHeight="1" x14ac:dyDescent="0.35">
      <c r="M22" s="2">
        <v>15</v>
      </c>
      <c r="N22" s="85">
        <v>5.4756553332280467E-2</v>
      </c>
      <c r="O22" s="85">
        <f t="shared" si="1"/>
        <v>6.2970036332122531E-2</v>
      </c>
      <c r="P22" s="85">
        <f t="shared" si="2"/>
        <v>4.6543070332438395E-2</v>
      </c>
      <c r="Q22" s="86"/>
      <c r="R22" s="87">
        <f t="shared" si="3"/>
        <v>0.46162851802126248</v>
      </c>
      <c r="S22" s="87">
        <f t="shared" si="0"/>
        <v>0.41252015600486741</v>
      </c>
      <c r="T22" s="87">
        <f t="shared" si="0"/>
        <v>0.5170373983575296</v>
      </c>
      <c r="V22" s="29">
        <v>0.15</v>
      </c>
    </row>
    <row r="23" spans="2:27" ht="19" customHeight="1" x14ac:dyDescent="0.35">
      <c r="B23" s="5"/>
      <c r="C23" s="2" t="s">
        <v>5</v>
      </c>
      <c r="D23" s="140" t="s">
        <v>82</v>
      </c>
      <c r="E23" s="141"/>
      <c r="F23" s="141"/>
      <c r="G23" s="141"/>
      <c r="H23" s="141"/>
      <c r="I23" s="142"/>
      <c r="K23" s="143" t="s">
        <v>20</v>
      </c>
      <c r="M23" s="2">
        <v>16</v>
      </c>
      <c r="N23" s="85">
        <v>5.4794945883697599E-2</v>
      </c>
      <c r="O23" s="85">
        <f t="shared" si="1"/>
        <v>6.3014187766252228E-2</v>
      </c>
      <c r="P23" s="85">
        <f t="shared" si="2"/>
        <v>4.6575704001142956E-2</v>
      </c>
      <c r="Q23" s="86"/>
      <c r="R23" s="87">
        <f t="shared" si="3"/>
        <v>0.43741671756492645</v>
      </c>
      <c r="S23" s="87">
        <f t="shared" si="0"/>
        <v>0.3878328171635621</v>
      </c>
      <c r="T23" s="87">
        <f t="shared" si="0"/>
        <v>0.4938043922638003</v>
      </c>
      <c r="V23" s="29">
        <v>0.15</v>
      </c>
    </row>
    <row r="24" spans="2:27" ht="19" customHeight="1" x14ac:dyDescent="0.35">
      <c r="B24" s="3"/>
      <c r="C24" s="4" t="s">
        <v>1</v>
      </c>
      <c r="D24" s="6" t="s">
        <v>0</v>
      </c>
      <c r="E24" s="6" t="s">
        <v>13</v>
      </c>
      <c r="F24" s="6" t="s">
        <v>2</v>
      </c>
      <c r="G24" s="6" t="s">
        <v>3</v>
      </c>
      <c r="H24" s="6" t="s">
        <v>68</v>
      </c>
      <c r="I24" s="7" t="s">
        <v>6</v>
      </c>
      <c r="J24" s="8" t="s">
        <v>7</v>
      </c>
      <c r="K24" s="144"/>
      <c r="M24" s="2">
        <v>17</v>
      </c>
      <c r="N24" s="85">
        <v>5.4816865080000721E-2</v>
      </c>
      <c r="O24" s="85">
        <f t="shared" si="1"/>
        <v>6.3039394842000829E-2</v>
      </c>
      <c r="P24" s="85">
        <f t="shared" si="2"/>
        <v>4.6594335318000613E-2</v>
      </c>
      <c r="Q24" s="86"/>
      <c r="R24" s="87">
        <f t="shared" si="3"/>
        <v>0.41455144021630336</v>
      </c>
      <c r="S24" s="87">
        <f t="shared" si="0"/>
        <v>0.36469984029750624</v>
      </c>
      <c r="T24" s="87">
        <f t="shared" si="0"/>
        <v>0.47169006976838357</v>
      </c>
      <c r="V24" s="29">
        <v>0.15</v>
      </c>
    </row>
    <row r="25" spans="2:27" ht="19" customHeight="1" thickBot="1" x14ac:dyDescent="0.4">
      <c r="B25" s="25">
        <v>20820130</v>
      </c>
      <c r="C25" s="2"/>
      <c r="D25" s="2"/>
      <c r="E25" s="2"/>
      <c r="F25" s="2"/>
      <c r="G25" s="2"/>
      <c r="H25" s="2"/>
      <c r="I25" s="2"/>
      <c r="J25" s="2"/>
      <c r="M25" s="2">
        <v>18</v>
      </c>
      <c r="N25" s="85">
        <v>5.4826829386500631E-2</v>
      </c>
      <c r="O25" s="85">
        <f t="shared" si="1"/>
        <v>6.3050853794475725E-2</v>
      </c>
      <c r="P25" s="85">
        <f t="shared" si="2"/>
        <v>4.6602804978525536E-2</v>
      </c>
      <c r="Q25" s="86"/>
      <c r="R25" s="87">
        <f t="shared" si="3"/>
        <v>0.39294301126301923</v>
      </c>
      <c r="S25" s="87">
        <f t="shared" si="0"/>
        <v>0.34300803147712944</v>
      </c>
      <c r="T25" s="87">
        <f t="shared" si="0"/>
        <v>0.45062662575096762</v>
      </c>
      <c r="V25" s="29">
        <v>0.15</v>
      </c>
    </row>
    <row r="26" spans="2:27" ht="19" customHeight="1" x14ac:dyDescent="0.35">
      <c r="B26" s="9">
        <v>1</v>
      </c>
      <c r="C26" s="104">
        <v>5.5415000000003919E-2</v>
      </c>
      <c r="D26" s="105">
        <v>4.0331426524647482E-2</v>
      </c>
      <c r="E26" s="105">
        <v>2.7527845988375342E-2</v>
      </c>
      <c r="F26" s="43">
        <v>2.5555269999998114E-2</v>
      </c>
      <c r="G26" s="43">
        <v>4.0281843469260448E-2</v>
      </c>
      <c r="H26" s="43">
        <v>1.4620999999996803E-2</v>
      </c>
      <c r="I26" s="43">
        <f>IF(  ABS( MAX( D26:H26 ) )  &gt;  ABS(  MIN(D26:H26 ) ),
                                                 (  SUM(D26:H26) - ABS( MAX(D26:H26) ) ) / 4,
                                                  (  SUM(D26:H26) +  ABS( MIN(D26:H26)  )  )   / 4 )</f>
        <v>2.6996489864407679E-2</v>
      </c>
      <c r="J26" s="106">
        <f t="shared" ref="J26:J35" si="7" xml:space="preserve"> IF( I26 &gt; 0, MAX( -$AA9, -I26*$Z9 ), MIN( $AA9, -I26*$Z9 )  )</f>
        <v>-5.3992979728815366E-3</v>
      </c>
      <c r="K26" s="107">
        <f>C26+J26</f>
        <v>5.0015702027122383E-2</v>
      </c>
      <c r="M26" s="2">
        <v>19</v>
      </c>
      <c r="N26" s="85">
        <v>5.4828145069490741E-2</v>
      </c>
      <c r="O26" s="85">
        <f t="shared" si="1"/>
        <v>6.3052366829914344E-2</v>
      </c>
      <c r="P26" s="85">
        <f t="shared" si="2"/>
        <v>4.6603923309067131E-2</v>
      </c>
      <c r="Q26" s="86"/>
      <c r="R26" s="87">
        <f t="shared" si="3"/>
        <v>0.37251038110162116</v>
      </c>
      <c r="S26" s="87">
        <f t="shared" si="0"/>
        <v>0.32265530726533742</v>
      </c>
      <c r="T26" s="87">
        <f t="shared" si="0"/>
        <v>0.4305527519788383</v>
      </c>
      <c r="V26" s="29">
        <v>0.15</v>
      </c>
    </row>
    <row r="27" spans="2:27" ht="19" customHeight="1" x14ac:dyDescent="0.35">
      <c r="B27" s="10">
        <v>2</v>
      </c>
      <c r="C27" s="108">
        <v>5.4244098024853526E-2</v>
      </c>
      <c r="D27" s="109">
        <v>3.9669489133915548E-2</v>
      </c>
      <c r="E27" s="44">
        <v>2.6357203447027633E-2</v>
      </c>
      <c r="F27" s="44">
        <v>2.2874498024848533E-2</v>
      </c>
      <c r="G27" s="44">
        <v>3.997584790934039E-2</v>
      </c>
      <c r="H27" s="44">
        <v>1.6345876375911894E-2</v>
      </c>
      <c r="I27" s="44">
        <f t="shared" ref="I27:I35" si="8">IF(  ABS( MAX( D27:H27 ) )  &gt;  ABS(  MIN(D27:H27 ) ),
                                                 (  SUM(D27:H27) - ABS( MAX(D27:H27) ) ) / 4,
                                                  (  SUM(D27:H27) +  ABS( MIN(D27:H27)  )  )   / 4 )</f>
        <v>2.6311766745425902E-2</v>
      </c>
      <c r="J27" s="110">
        <f t="shared" si="7"/>
        <v>-5.2623533490851809E-3</v>
      </c>
      <c r="K27" s="111">
        <f t="shared" ref="K27:K35" si="9">C27+J27</f>
        <v>4.8981744675768345E-2</v>
      </c>
      <c r="M27" s="2">
        <v>20</v>
      </c>
      <c r="N27" s="85">
        <v>5.4823246967403261E-2</v>
      </c>
      <c r="O27" s="85">
        <f t="shared" si="1"/>
        <v>6.3046734012513747E-2</v>
      </c>
      <c r="P27" s="85">
        <f t="shared" si="2"/>
        <v>4.6599759922292767E-2</v>
      </c>
      <c r="Q27" s="86"/>
      <c r="R27" s="87">
        <f t="shared" si="3"/>
        <v>0.35317991339525456</v>
      </c>
      <c r="S27" s="87">
        <f t="shared" si="0"/>
        <v>0.30354915479301986</v>
      </c>
      <c r="T27" s="87">
        <f t="shared" si="0"/>
        <v>0.41141270554162462</v>
      </c>
      <c r="V27" s="29">
        <v>0.15</v>
      </c>
    </row>
    <row r="28" spans="2:27" ht="19" customHeight="1" x14ac:dyDescent="0.35">
      <c r="B28" s="10">
        <v>3</v>
      </c>
      <c r="C28" s="108">
        <v>5.4560388182655073E-2</v>
      </c>
      <c r="D28" s="109">
        <v>3.9983866307835569E-2</v>
      </c>
      <c r="E28" s="44">
        <v>2.6673073268488778E-2</v>
      </c>
      <c r="F28" s="44">
        <v>2.2063688182650365E-2</v>
      </c>
      <c r="G28" s="44">
        <v>4.0237771324335148E-2</v>
      </c>
      <c r="H28" s="44">
        <v>1.7336730800037614E-2</v>
      </c>
      <c r="I28" s="44">
        <f t="shared" si="8"/>
        <v>2.6514339639753082E-2</v>
      </c>
      <c r="J28" s="110">
        <f t="shared" si="7"/>
        <v>-5.3028679279506167E-3</v>
      </c>
      <c r="K28" s="111">
        <f t="shared" si="9"/>
        <v>4.9257520254704458E-2</v>
      </c>
      <c r="M28" s="2">
        <v>21</v>
      </c>
      <c r="N28" s="85">
        <v>5.4813936665166985E-2</v>
      </c>
      <c r="O28" s="85">
        <f t="shared" si="1"/>
        <v>6.3036027164942027E-2</v>
      </c>
      <c r="P28" s="85">
        <f t="shared" si="2"/>
        <v>4.6591846165391936E-2</v>
      </c>
      <c r="Q28" s="86"/>
      <c r="R28" s="87">
        <f t="shared" si="3"/>
        <v>0.33488437550368094</v>
      </c>
      <c r="S28" s="87">
        <f t="shared" si="0"/>
        <v>0.28560535162668005</v>
      </c>
      <c r="T28" s="87">
        <f t="shared" si="0"/>
        <v>0.39315552994635816</v>
      </c>
      <c r="V28" s="29">
        <v>0.15</v>
      </c>
    </row>
    <row r="29" spans="2:27" ht="19" customHeight="1" x14ac:dyDescent="0.35">
      <c r="B29" s="10">
        <v>4</v>
      </c>
      <c r="C29" s="108">
        <v>5.5153274120876894E-2</v>
      </c>
      <c r="D29" s="109">
        <v>4.0369475761892426E-2</v>
      </c>
      <c r="E29" s="44">
        <v>2.6945557393120767E-2</v>
      </c>
      <c r="F29" s="44">
        <v>2.1758804120872055E-2</v>
      </c>
      <c r="G29" s="44">
        <v>4.0364332371390699E-2</v>
      </c>
      <c r="H29" s="44">
        <v>1.7932481712011672E-2</v>
      </c>
      <c r="I29" s="44">
        <f t="shared" si="8"/>
        <v>2.6750293899348798E-2</v>
      </c>
      <c r="J29" s="110">
        <f t="shared" si="7"/>
        <v>-5.3500587798697603E-3</v>
      </c>
      <c r="K29" s="111">
        <f t="shared" si="9"/>
        <v>4.9803215341007137E-2</v>
      </c>
      <c r="M29" s="2">
        <v>22</v>
      </c>
      <c r="N29" s="85">
        <v>5.480155137291165E-2</v>
      </c>
      <c r="O29" s="85">
        <f t="shared" si="1"/>
        <v>6.3021784078848397E-2</v>
      </c>
      <c r="P29" s="85">
        <f t="shared" si="2"/>
        <v>4.6581318666974902E-2</v>
      </c>
      <c r="Q29" s="86"/>
      <c r="R29" s="87">
        <f t="shared" si="3"/>
        <v>0.31756209822492293</v>
      </c>
      <c r="S29" s="87">
        <f t="shared" si="0"/>
        <v>0.26874690077067925</v>
      </c>
      <c r="T29" s="87">
        <f t="shared" si="0"/>
        <v>0.37573440573006756</v>
      </c>
      <c r="V29" s="29">
        <v>0.15</v>
      </c>
    </row>
    <row r="30" spans="2:27" ht="19" customHeight="1" thickBot="1" x14ac:dyDescent="0.4">
      <c r="B30" s="10">
        <v>5</v>
      </c>
      <c r="C30" s="112">
        <v>5.56646930187219E-2</v>
      </c>
      <c r="D30" s="113">
        <v>4.0881377463505508E-2</v>
      </c>
      <c r="E30" s="45">
        <v>2.6863726700912194E-2</v>
      </c>
      <c r="F30" s="45">
        <v>2.1512063018716887E-2</v>
      </c>
      <c r="G30" s="45">
        <v>4.0407931308225287E-2</v>
      </c>
      <c r="H30" s="45">
        <v>1.8179475271487E-2</v>
      </c>
      <c r="I30" s="45">
        <f t="shared" si="8"/>
        <v>2.6740799074835342E-2</v>
      </c>
      <c r="J30" s="114">
        <f t="shared" si="7"/>
        <v>-5.3481598149670686E-3</v>
      </c>
      <c r="K30" s="115">
        <f t="shared" si="9"/>
        <v>5.0316533203754829E-2</v>
      </c>
      <c r="M30" s="2">
        <v>23</v>
      </c>
      <c r="N30" s="85">
        <v>5.4787085167705252E-2</v>
      </c>
      <c r="O30" s="85">
        <f t="shared" si="1"/>
        <v>6.3005147942861037E-2</v>
      </c>
      <c r="P30" s="85">
        <f t="shared" si="2"/>
        <v>4.656902239254946E-2</v>
      </c>
      <c r="Q30" s="86"/>
      <c r="R30" s="87">
        <f t="shared" si="3"/>
        <v>0.30115627589092486</v>
      </c>
      <c r="S30" s="87">
        <f t="shared" si="0"/>
        <v>0.25290314255262364</v>
      </c>
      <c r="T30" s="87">
        <f t="shared" si="0"/>
        <v>0.35910610957109912</v>
      </c>
      <c r="V30" s="29">
        <v>0.15</v>
      </c>
    </row>
    <row r="31" spans="2:27" ht="19" customHeight="1" x14ac:dyDescent="0.35">
      <c r="B31" s="10">
        <v>6</v>
      </c>
      <c r="C31" s="108">
        <v>5.607691543626081E-2</v>
      </c>
      <c r="D31" s="109">
        <v>4.1083654706430828E-2</v>
      </c>
      <c r="E31" s="44">
        <v>2.6565070125237344E-2</v>
      </c>
      <c r="F31" s="44">
        <v>2.123926543625565E-2</v>
      </c>
      <c r="G31" s="44">
        <v>4.0348842218869807E-2</v>
      </c>
      <c r="H31" s="44">
        <v>1.8129049877750436E-2</v>
      </c>
      <c r="I31" s="49">
        <f t="shared" si="8"/>
        <v>2.6570556914528309E-2</v>
      </c>
      <c r="J31" s="110">
        <f t="shared" si="7"/>
        <v>-5.3141113829056619E-3</v>
      </c>
      <c r="K31" s="116">
        <f t="shared" si="9"/>
        <v>5.0762804053355148E-2</v>
      </c>
      <c r="M31" s="2">
        <v>24</v>
      </c>
      <c r="N31" s="85">
        <v>5.477127697731099E-2</v>
      </c>
      <c r="O31" s="85">
        <f t="shared" si="1"/>
        <v>6.298696852390763E-2</v>
      </c>
      <c r="P31" s="85">
        <f t="shared" si="2"/>
        <v>4.6555585430714343E-2</v>
      </c>
      <c r="Q31" s="86"/>
      <c r="R31" s="87">
        <f t="shared" si="3"/>
        <v>0.28561438211852325</v>
      </c>
      <c r="S31" s="87">
        <f t="shared" si="0"/>
        <v>0.23800901135945715</v>
      </c>
      <c r="T31" s="87">
        <f t="shared" si="0"/>
        <v>0.34323056355365439</v>
      </c>
      <c r="V31" s="29">
        <v>0.15</v>
      </c>
    </row>
    <row r="32" spans="2:27" ht="19" customHeight="1" x14ac:dyDescent="0.35">
      <c r="B32" s="10">
        <v>7</v>
      </c>
      <c r="C32" s="108">
        <v>5.6449744187717865E-2</v>
      </c>
      <c r="D32" s="109">
        <v>4.1139871704488185E-2</v>
      </c>
      <c r="E32" s="44">
        <v>2.6166032115603199E-2</v>
      </c>
      <c r="F32" s="44">
        <v>2.0971984187712511E-2</v>
      </c>
      <c r="G32" s="44">
        <v>3.9659482764470066E-2</v>
      </c>
      <c r="H32" s="44">
        <v>1.8016793049220992E-2</v>
      </c>
      <c r="I32" s="44">
        <f t="shared" si="8"/>
        <v>2.6203573029251692E-2</v>
      </c>
      <c r="J32" s="110">
        <f t="shared" si="7"/>
        <v>-5.2407146058503391E-3</v>
      </c>
      <c r="K32" s="111">
        <f t="shared" si="9"/>
        <v>5.120902958186753E-2</v>
      </c>
      <c r="M32" s="2">
        <v>25</v>
      </c>
      <c r="N32" s="85">
        <v>5.4754675027239186E-2</v>
      </c>
      <c r="O32" s="85">
        <f t="shared" si="1"/>
        <v>6.2967876281325053E-2</v>
      </c>
      <c r="P32" s="85">
        <f t="shared" si="2"/>
        <v>4.6541473773153305E-2</v>
      </c>
      <c r="Q32" s="86"/>
      <c r="R32" s="87">
        <f t="shared" si="3"/>
        <v>0.27088768052533524</v>
      </c>
      <c r="S32" s="87">
        <f t="shared" si="0"/>
        <v>0.22400441076960975</v>
      </c>
      <c r="T32" s="87">
        <f t="shared" si="0"/>
        <v>0.32807045894633496</v>
      </c>
      <c r="V32" s="29">
        <v>0.15</v>
      </c>
    </row>
    <row r="33" spans="2:22" ht="19" customHeight="1" x14ac:dyDescent="0.35">
      <c r="B33" s="10">
        <v>8</v>
      </c>
      <c r="C33" s="108">
        <v>5.6815058257349449E-2</v>
      </c>
      <c r="D33" s="109">
        <v>4.1186953216429956E-2</v>
      </c>
      <c r="E33" s="44">
        <v>2.5732282031405429E-2</v>
      </c>
      <c r="F33" s="44">
        <v>2.0743868257344422E-2</v>
      </c>
      <c r="G33" s="44">
        <v>3.9078155960150518E-2</v>
      </c>
      <c r="H33" s="44">
        <v>1.7919246684174439E-2</v>
      </c>
      <c r="I33" s="44">
        <f t="shared" si="8"/>
        <v>2.5868388233268702E-2</v>
      </c>
      <c r="J33" s="110">
        <f t="shared" si="7"/>
        <v>-5.1736776466537408E-3</v>
      </c>
      <c r="K33" s="111">
        <f t="shared" si="9"/>
        <v>5.164138061069571E-2</v>
      </c>
      <c r="M33" s="2">
        <v>26</v>
      </c>
      <c r="N33" s="85">
        <v>5.4737684430407274E-2</v>
      </c>
      <c r="O33" s="85">
        <f t="shared" si="1"/>
        <v>6.294833709496836E-2</v>
      </c>
      <c r="P33" s="85">
        <f t="shared" si="2"/>
        <v>4.6527031765846182E-2</v>
      </c>
      <c r="Q33" s="86"/>
      <c r="R33" s="87">
        <f t="shared" si="3"/>
        <v>0.25693081327676737</v>
      </c>
      <c r="S33" s="87">
        <f t="shared" si="0"/>
        <v>0.21083368542506889</v>
      </c>
      <c r="T33" s="87">
        <f t="shared" si="0"/>
        <v>0.31359094136095789</v>
      </c>
      <c r="V33" s="29">
        <v>0.15</v>
      </c>
    </row>
    <row r="34" spans="2:22" ht="19" customHeight="1" x14ac:dyDescent="0.35">
      <c r="B34" s="10">
        <v>9</v>
      </c>
      <c r="C34" s="108">
        <v>5.7154320272094994E-2</v>
      </c>
      <c r="D34" s="109">
        <v>4.1205973793035255E-2</v>
      </c>
      <c r="E34" s="44">
        <v>2.5317516987600319E-2</v>
      </c>
      <c r="F34" s="44">
        <v>2.052879027208987E-2</v>
      </c>
      <c r="G34" s="44">
        <v>3.8688590783482191E-2</v>
      </c>
      <c r="H34" s="44">
        <v>1.7810456616140113E-2</v>
      </c>
      <c r="I34" s="44">
        <f t="shared" si="8"/>
        <v>2.5586338664828123E-2</v>
      </c>
      <c r="J34" s="110">
        <f t="shared" si="7"/>
        <v>-5.1172677329656248E-3</v>
      </c>
      <c r="K34" s="111">
        <f t="shared" si="9"/>
        <v>5.2037052539129366E-2</v>
      </c>
      <c r="M34" s="2">
        <v>27</v>
      </c>
      <c r="N34" s="85">
        <v>5.4720602575106136E-2</v>
      </c>
      <c r="O34" s="85">
        <f t="shared" si="1"/>
        <v>6.2928692961372046E-2</v>
      </c>
      <c r="P34" s="85">
        <f t="shared" si="2"/>
        <v>4.6512512188840213E-2</v>
      </c>
      <c r="Q34" s="86"/>
      <c r="R34" s="87">
        <f t="shared" si="3"/>
        <v>0.24370145338350213</v>
      </c>
      <c r="S34" s="87">
        <f t="shared" si="0"/>
        <v>0.19844517201611389</v>
      </c>
      <c r="T34" s="87">
        <f t="shared" si="0"/>
        <v>0.29975934637110835</v>
      </c>
      <c r="V34" s="29">
        <v>0.15</v>
      </c>
    </row>
    <row r="35" spans="2:22" ht="19" customHeight="1" thickBot="1" x14ac:dyDescent="0.4">
      <c r="B35" s="11">
        <v>10</v>
      </c>
      <c r="C35" s="112">
        <v>5.7449588077131075E-2</v>
      </c>
      <c r="D35" s="113">
        <v>4.1178793512105072E-2</v>
      </c>
      <c r="E35" s="45">
        <v>2.4956336219429387E-2</v>
      </c>
      <c r="F35" s="45">
        <v>2.0304198077125912E-2</v>
      </c>
      <c r="G35" s="45">
        <v>3.8400842994786411E-2</v>
      </c>
      <c r="H35" s="45">
        <v>1.7663866867143163E-2</v>
      </c>
      <c r="I35" s="45">
        <f t="shared" si="8"/>
        <v>2.5331311039621218E-2</v>
      </c>
      <c r="J35" s="114">
        <f t="shared" si="7"/>
        <v>-5.066262207924244E-3</v>
      </c>
      <c r="K35" s="117">
        <f t="shared" si="9"/>
        <v>5.2383325869206833E-2</v>
      </c>
      <c r="M35" s="2">
        <v>28</v>
      </c>
      <c r="N35" s="85">
        <v>5.4703645598349615E-2</v>
      </c>
      <c r="O35" s="85">
        <f t="shared" si="1"/>
        <v>6.2909192438102057E-2</v>
      </c>
      <c r="P35" s="85">
        <f t="shared" si="2"/>
        <v>4.6498098758597173E-2</v>
      </c>
      <c r="Q35" s="86"/>
      <c r="R35" s="87">
        <f t="shared" si="3"/>
        <v>0.23116000923718427</v>
      </c>
      <c r="S35" s="87">
        <f t="shared" si="0"/>
        <v>0.18679081508244091</v>
      </c>
      <c r="T35" s="87">
        <f t="shared" si="0"/>
        <v>0.28654497657216027</v>
      </c>
      <c r="V35" s="29">
        <v>0.15</v>
      </c>
    </row>
    <row r="36" spans="2:22" ht="19" customHeight="1" x14ac:dyDescent="0.35">
      <c r="M36" s="2">
        <v>29</v>
      </c>
      <c r="N36" s="85">
        <v>5.4686968292186222E-2</v>
      </c>
      <c r="O36" s="85">
        <f t="shared" si="1"/>
        <v>6.2890013536014144E-2</v>
      </c>
      <c r="P36" s="85">
        <f t="shared" si="2"/>
        <v>4.6483923048358286E-2</v>
      </c>
      <c r="Q36" s="86"/>
      <c r="R36" s="87">
        <f t="shared" si="3"/>
        <v>0.21926937200414215</v>
      </c>
      <c r="S36" s="87">
        <f t="shared" si="0"/>
        <v>0.17582583606085175</v>
      </c>
      <c r="T36" s="87">
        <f t="shared" si="0"/>
        <v>0.27391891267073148</v>
      </c>
      <c r="V36" s="29">
        <v>0.15</v>
      </c>
    </row>
    <row r="37" spans="2:22" ht="19" customHeight="1" x14ac:dyDescent="0.35">
      <c r="M37" s="2">
        <v>30</v>
      </c>
      <c r="N37" s="85">
        <v>5.4670679136878508E-2</v>
      </c>
      <c r="O37" s="85">
        <f t="shared" si="1"/>
        <v>6.2871281007410282E-2</v>
      </c>
      <c r="P37" s="85">
        <f t="shared" si="2"/>
        <v>4.6470077266346728E-2</v>
      </c>
      <c r="Q37" s="86"/>
      <c r="R37" s="87">
        <f t="shared" si="3"/>
        <v>0.20799469825139613</v>
      </c>
      <c r="S37" s="87">
        <f t="shared" si="0"/>
        <v>0.16550844622628058</v>
      </c>
      <c r="T37" s="87">
        <f t="shared" si="0"/>
        <v>0.26185385253229865</v>
      </c>
      <c r="V37" s="29">
        <v>0.15</v>
      </c>
    </row>
    <row r="38" spans="2:22" ht="19" customHeight="1" x14ac:dyDescent="0.35">
      <c r="M38" s="2">
        <v>31</v>
      </c>
      <c r="N38" s="85">
        <v>5.4654851694528217E-2</v>
      </c>
      <c r="O38" s="85">
        <f t="shared" si="1"/>
        <v>6.2853079448707438E-2</v>
      </c>
      <c r="P38" s="85">
        <f t="shared" si="2"/>
        <v>4.6456623940348982E-2</v>
      </c>
      <c r="Q38" s="86"/>
      <c r="R38" s="87">
        <f t="shared" si="3"/>
        <v>0.19730322161362743</v>
      </c>
      <c r="S38" s="87">
        <f t="shared" si="0"/>
        <v>0.15579959596635082</v>
      </c>
      <c r="T38" s="87">
        <f t="shared" si="0"/>
        <v>0.25032397322556638</v>
      </c>
      <c r="V38" s="29">
        <v>0.15</v>
      </c>
    </row>
    <row r="39" spans="2:22" ht="19" customHeight="1" x14ac:dyDescent="0.35">
      <c r="B39" s="5"/>
      <c r="C39" s="2" t="s">
        <v>5</v>
      </c>
      <c r="D39" s="140" t="s">
        <v>82</v>
      </c>
      <c r="E39" s="141"/>
      <c r="F39" s="141"/>
      <c r="G39" s="141"/>
      <c r="H39" s="141"/>
      <c r="I39" s="142"/>
      <c r="K39" s="143" t="s">
        <v>20</v>
      </c>
      <c r="M39" s="2">
        <v>32</v>
      </c>
      <c r="N39" s="85">
        <v>5.4639533268954432E-2</v>
      </c>
      <c r="O39" s="85">
        <f t="shared" si="1"/>
        <v>6.2835463259297591E-2</v>
      </c>
      <c r="P39" s="85">
        <f t="shared" si="2"/>
        <v>4.6443603278611266E-2</v>
      </c>
      <c r="Q39" s="86"/>
      <c r="R39" s="87">
        <f t="shared" si="3"/>
        <v>0.18716408847754124</v>
      </c>
      <c r="S39" s="87">
        <f t="shared" si="0"/>
        <v>0.14666275427627098</v>
      </c>
      <c r="T39" s="87">
        <f t="shared" si="0"/>
        <v>0.23930481201555934</v>
      </c>
      <c r="V39" s="29">
        <v>0.15</v>
      </c>
    </row>
    <row r="40" spans="2:22" ht="19" customHeight="1" x14ac:dyDescent="0.35">
      <c r="B40" s="3"/>
      <c r="C40" s="4" t="s">
        <v>1</v>
      </c>
      <c r="D40" s="6" t="s">
        <v>0</v>
      </c>
      <c r="E40" s="6" t="s">
        <v>13</v>
      </c>
      <c r="F40" s="6" t="s">
        <v>2</v>
      </c>
      <c r="G40" s="6" t="s">
        <v>3</v>
      </c>
      <c r="H40" s="6" t="s">
        <v>68</v>
      </c>
      <c r="I40" s="7" t="s">
        <v>6</v>
      </c>
      <c r="J40" s="8" t="s">
        <v>7</v>
      </c>
      <c r="K40" s="144"/>
      <c r="M40" s="2">
        <v>33</v>
      </c>
      <c r="N40" s="85">
        <v>5.4624751501910485E-2</v>
      </c>
      <c r="O40" s="85">
        <f t="shared" si="1"/>
        <v>6.2818464227197057E-2</v>
      </c>
      <c r="P40" s="85">
        <f t="shared" si="2"/>
        <v>4.6431038776623912E-2</v>
      </c>
      <c r="Q40" s="86"/>
      <c r="R40" s="87">
        <f t="shared" si="3"/>
        <v>0.17754821360770195</v>
      </c>
      <c r="S40" s="87">
        <f t="shared" si="0"/>
        <v>0.13806371352508079</v>
      </c>
      <c r="T40" s="87">
        <f t="shared" si="0"/>
        <v>0.22877316300603789</v>
      </c>
      <c r="V40" s="29">
        <v>0.15</v>
      </c>
    </row>
    <row r="41" spans="2:22" ht="19" customHeight="1" thickBot="1" x14ac:dyDescent="0.4">
      <c r="B41" s="25">
        <v>20811230</v>
      </c>
      <c r="C41" s="2"/>
      <c r="D41" s="2"/>
      <c r="E41" s="2"/>
      <c r="F41" s="2"/>
      <c r="G41" s="2"/>
      <c r="H41" s="2"/>
      <c r="I41" s="2"/>
      <c r="J41" s="2"/>
      <c r="M41" s="2">
        <v>34</v>
      </c>
      <c r="N41" s="85">
        <v>5.4610519404680646E-2</v>
      </c>
      <c r="O41" s="85">
        <f t="shared" si="1"/>
        <v>6.2802097315382735E-2</v>
      </c>
      <c r="P41" s="85">
        <f t="shared" si="2"/>
        <v>4.6418941493978551E-2</v>
      </c>
      <c r="Q41" s="86"/>
      <c r="R41" s="87">
        <f t="shared" si="3"/>
        <v>0.16842815240509512</v>
      </c>
      <c r="S41" s="87">
        <f t="shared" si="0"/>
        <v>0.12997041547985952</v>
      </c>
      <c r="T41" s="87">
        <f t="shared" si="0"/>
        <v>0.21870698674329256</v>
      </c>
      <c r="V41" s="29">
        <v>0.15</v>
      </c>
    </row>
    <row r="42" spans="2:22" ht="19" customHeight="1" x14ac:dyDescent="0.35">
      <c r="B42" s="9">
        <v>1</v>
      </c>
      <c r="C42" s="104">
        <v>5.7574999999999342E-2</v>
      </c>
      <c r="D42" s="105">
        <v>4.2896576096747852E-2</v>
      </c>
      <c r="E42" s="105">
        <v>2.2033569464496527E-2</v>
      </c>
      <c r="F42" s="43">
        <v>2.6120469999999306E-2</v>
      </c>
      <c r="G42" s="43">
        <v>4.2644098322179011E-2</v>
      </c>
      <c r="H42" s="43">
        <v>1.8221000000005219E-2</v>
      </c>
      <c r="I42" s="43">
        <f>IF(  ABS( MAX( D42:H42 ) )  &gt;  ABS(  MIN(D42:H42 ) ),
                                                 (  SUM(D42:H42) - ABS( MAX(D42:H42) ) ) / 4,
                                                  (  SUM(D42:H42) +  ABS( MIN(D42:H42)  )  )   / 4 )</f>
        <v>2.7254784446670011E-2</v>
      </c>
      <c r="J42" s="106">
        <f t="shared" ref="J42:J51" si="10" xml:space="preserve"> IF( I42 &gt; 0, MAX( -$AA$9, -I42*$Z9 ), MIN( $AA9, -I42*$Z9 )  )</f>
        <v>-5.4509568893340021E-3</v>
      </c>
      <c r="K42" s="107">
        <f>C42+J42</f>
        <v>5.212404311066534E-2</v>
      </c>
      <c r="M42" s="2">
        <v>35</v>
      </c>
      <c r="N42" s="85">
        <v>5.4596839198937985E-2</v>
      </c>
      <c r="O42" s="85">
        <f t="shared" si="1"/>
        <v>6.2786365078778675E-2</v>
      </c>
      <c r="P42" s="85">
        <f t="shared" si="2"/>
        <v>4.6407313319097289E-2</v>
      </c>
      <c r="Q42" s="86"/>
      <c r="R42" s="87">
        <f t="shared" si="3"/>
        <v>0.1597779871099031</v>
      </c>
      <c r="S42" s="87">
        <f t="shared" si="0"/>
        <v>0.12235279532589964</v>
      </c>
      <c r="T42" s="87">
        <f t="shared" si="0"/>
        <v>0.20908533059181944</v>
      </c>
      <c r="V42" s="29">
        <v>0.15</v>
      </c>
    </row>
    <row r="43" spans="2:22" ht="19" customHeight="1" x14ac:dyDescent="0.35">
      <c r="B43" s="10">
        <v>2</v>
      </c>
      <c r="C43" s="108">
        <v>5.5750564089313448E-2</v>
      </c>
      <c r="D43" s="109">
        <v>4.1885760865445043E-2</v>
      </c>
      <c r="E43" s="44">
        <v>2.3000040353891693E-2</v>
      </c>
      <c r="F43" s="44">
        <v>2.348231408931345E-2</v>
      </c>
      <c r="G43" s="44">
        <v>4.178589095115548E-2</v>
      </c>
      <c r="H43" s="44">
        <v>1.8673970257531813E-2</v>
      </c>
      <c r="I43" s="44">
        <f t="shared" ref="I43:I51" si="11">IF(  ABS( MAX( D43:H43 ) )  &gt;  ABS(  MIN(D43:H43 ) ),
                                                 (  SUM(D43:H43) - ABS( MAX(D43:H43) ) ) / 4,
                                                  (  SUM(D43:H43) +  ABS( MIN(D43:H43)  )  )   / 4 )</f>
        <v>2.6735553912973109E-2</v>
      </c>
      <c r="J43" s="110">
        <f t="shared" si="10"/>
        <v>-5.3471107825946223E-3</v>
      </c>
      <c r="K43" s="111">
        <f t="shared" ref="K43:K51" si="12">C43+J43</f>
        <v>5.0403453306718825E-2</v>
      </c>
      <c r="M43" s="2">
        <v>36</v>
      </c>
      <c r="N43" s="85">
        <v>5.4583705248490322E-2</v>
      </c>
      <c r="O43" s="85">
        <f t="shared" si="1"/>
        <v>6.2771261035763859E-2</v>
      </c>
      <c r="P43" s="85">
        <f t="shared" si="2"/>
        <v>4.6396149461216771E-2</v>
      </c>
      <c r="Q43" s="86"/>
      <c r="R43" s="87">
        <f t="shared" si="3"/>
        <v>0.15157322476077661</v>
      </c>
      <c r="S43" s="87">
        <f t="shared" si="0"/>
        <v>0.11518264102410382</v>
      </c>
      <c r="T43" s="87">
        <f t="shared" si="0"/>
        <v>0.1998882580977818</v>
      </c>
      <c r="V43" s="29">
        <v>0.15</v>
      </c>
    </row>
    <row r="44" spans="2:22" ht="19" customHeight="1" x14ac:dyDescent="0.35">
      <c r="B44" s="10">
        <v>3</v>
      </c>
      <c r="C44" s="108">
        <v>5.587266825216064E-2</v>
      </c>
      <c r="D44" s="109">
        <v>4.2005153471639467E-2</v>
      </c>
      <c r="E44" s="44">
        <v>2.0248000702314028E-2</v>
      </c>
      <c r="F44" s="44">
        <v>2.2731958252160567E-2</v>
      </c>
      <c r="G44" s="44">
        <v>4.1802128206846589E-2</v>
      </c>
      <c r="H44" s="44">
        <v>1.9044501571448658E-2</v>
      </c>
      <c r="I44" s="44">
        <f t="shared" si="11"/>
        <v>2.5956647183192461E-2</v>
      </c>
      <c r="J44" s="110">
        <f t="shared" si="10"/>
        <v>-5.1913294366384925E-3</v>
      </c>
      <c r="K44" s="111">
        <f t="shared" si="12"/>
        <v>5.0681338815522149E-2</v>
      </c>
      <c r="M44" s="2">
        <v>37</v>
      </c>
      <c r="N44" s="85">
        <v>5.4571106295080662E-2</v>
      </c>
      <c r="O44" s="85">
        <f t="shared" si="1"/>
        <v>6.2756772239342756E-2</v>
      </c>
      <c r="P44" s="85">
        <f t="shared" si="2"/>
        <v>4.6385440350818562E-2</v>
      </c>
      <c r="Q44" s="86"/>
      <c r="R44" s="87">
        <f t="shared" si="3"/>
        <v>0.14379070512698466</v>
      </c>
      <c r="S44" s="87">
        <f t="shared" si="0"/>
        <v>0.10843346583112444</v>
      </c>
      <c r="T44" s="87">
        <f t="shared" si="0"/>
        <v>0.19109678588568937</v>
      </c>
      <c r="V44" s="29">
        <v>0.15</v>
      </c>
    </row>
    <row r="45" spans="2:22" ht="19" customHeight="1" x14ac:dyDescent="0.35">
      <c r="B45" s="10">
        <v>4</v>
      </c>
      <c r="C45" s="108">
        <v>5.6437374745563762E-2</v>
      </c>
      <c r="D45" s="109">
        <v>4.2362479344481452E-2</v>
      </c>
      <c r="E45" s="44">
        <v>2.465381632453556E-2</v>
      </c>
      <c r="F45" s="44">
        <v>2.2433294745563881E-2</v>
      </c>
      <c r="G45" s="44">
        <v>4.1849204137708984E-2</v>
      </c>
      <c r="H45" s="44">
        <v>1.9312697126910194E-2</v>
      </c>
      <c r="I45" s="44">
        <f t="shared" si="11"/>
        <v>2.7062253083679655E-2</v>
      </c>
      <c r="J45" s="110">
        <f t="shared" si="10"/>
        <v>-5.4124506167359315E-3</v>
      </c>
      <c r="K45" s="111">
        <f t="shared" si="12"/>
        <v>5.102492412882783E-2</v>
      </c>
      <c r="M45" s="2">
        <v>38</v>
      </c>
      <c r="N45" s="85">
        <v>5.4559027160268947E-2</v>
      </c>
      <c r="O45" s="85">
        <f t="shared" si="1"/>
        <v>6.2742881234309281E-2</v>
      </c>
      <c r="P45" s="85">
        <f t="shared" si="2"/>
        <v>4.6375173086228606E-2</v>
      </c>
      <c r="Q45" s="86"/>
      <c r="R45" s="87">
        <f t="shared" si="3"/>
        <v>0.13640851715592181</v>
      </c>
      <c r="S45" s="87">
        <f t="shared" si="0"/>
        <v>0.10208039219704189</v>
      </c>
      <c r="T45" s="87">
        <f t="shared" si="0"/>
        <v>0.18269282690110386</v>
      </c>
      <c r="V45" s="29">
        <v>0.15</v>
      </c>
    </row>
    <row r="46" spans="2:22" ht="19" customHeight="1" thickBot="1" x14ac:dyDescent="0.4">
      <c r="B46" s="10">
        <v>5</v>
      </c>
      <c r="C46" s="112">
        <v>5.6950392887860746E-2</v>
      </c>
      <c r="D46" s="113">
        <v>4.2771702792533617E-2</v>
      </c>
      <c r="E46" s="45">
        <v>2.4859655593524765E-2</v>
      </c>
      <c r="F46" s="45">
        <v>2.2123092887861295E-2</v>
      </c>
      <c r="G46" s="45">
        <v>4.1790145970953541E-2</v>
      </c>
      <c r="H46" s="45">
        <v>1.9416980315541288E-2</v>
      </c>
      <c r="I46" s="45">
        <f t="shared" si="11"/>
        <v>2.7047468691970222E-2</v>
      </c>
      <c r="J46" s="114">
        <f t="shared" si="10"/>
        <v>-5.4094937383940452E-3</v>
      </c>
      <c r="K46" s="115">
        <f t="shared" si="12"/>
        <v>5.1540899149466704E-2</v>
      </c>
      <c r="M46" s="2">
        <v>39</v>
      </c>
      <c r="N46" s="85">
        <v>5.4547450037037759E-2</v>
      </c>
      <c r="O46" s="85">
        <f t="shared" si="1"/>
        <v>6.2729567542593415E-2</v>
      </c>
      <c r="P46" s="85">
        <f t="shared" si="2"/>
        <v>4.6365332531482097E-2</v>
      </c>
      <c r="Q46" s="86"/>
      <c r="R46" s="87">
        <f t="shared" si="3"/>
        <v>0.12940592274144253</v>
      </c>
      <c r="S46" s="87">
        <f t="shared" si="0"/>
        <v>9.6100045568200371E-2</v>
      </c>
      <c r="T46" s="87">
        <f t="shared" si="0"/>
        <v>0.17465913902919022</v>
      </c>
      <c r="V46" s="29">
        <v>0.15</v>
      </c>
    </row>
    <row r="47" spans="2:22" ht="19" customHeight="1" x14ac:dyDescent="0.35">
      <c r="B47" s="10">
        <v>6</v>
      </c>
      <c r="C47" s="108">
        <v>5.7345889857437271E-2</v>
      </c>
      <c r="D47" s="109">
        <v>4.2905542593230539E-2</v>
      </c>
      <c r="E47" s="44">
        <v>2.4634549604477307E-2</v>
      </c>
      <c r="F47" s="44">
        <v>2.1753849857437446E-2</v>
      </c>
      <c r="G47" s="44">
        <v>4.1464685234847254E-2</v>
      </c>
      <c r="H47" s="44">
        <v>1.9368961693193132E-2</v>
      </c>
      <c r="I47" s="49">
        <f t="shared" si="11"/>
        <v>2.6805511597488785E-2</v>
      </c>
      <c r="J47" s="110">
        <f t="shared" si="10"/>
        <v>-5.3611023194977576E-3</v>
      </c>
      <c r="K47" s="116">
        <f t="shared" si="12"/>
        <v>5.1984787537939517E-2</v>
      </c>
      <c r="M47" s="2">
        <v>40</v>
      </c>
      <c r="N47" s="85">
        <v>5.4536355465779174E-2</v>
      </c>
      <c r="O47" s="85">
        <f t="shared" si="1"/>
        <v>6.2716808785646047E-2</v>
      </c>
      <c r="P47" s="85">
        <f t="shared" si="2"/>
        <v>4.6355902145912294E-2</v>
      </c>
      <c r="Q47" s="86"/>
      <c r="R47" s="87">
        <f t="shared" si="3"/>
        <v>0.12276328683081654</v>
      </c>
      <c r="S47" s="87">
        <f t="shared" si="0"/>
        <v>9.0470456874880423E-2</v>
      </c>
      <c r="T47" s="87">
        <f t="shared" si="0"/>
        <v>0.16697927829486256</v>
      </c>
      <c r="V47" s="29">
        <v>0.15</v>
      </c>
    </row>
    <row r="48" spans="2:22" ht="19" customHeight="1" x14ac:dyDescent="0.35">
      <c r="B48" s="10">
        <v>7</v>
      </c>
      <c r="C48" s="108">
        <v>5.7683380861279332E-2</v>
      </c>
      <c r="D48" s="109">
        <v>4.2874541190063953E-2</v>
      </c>
      <c r="E48" s="44">
        <v>2.4624545689652777E-2</v>
      </c>
      <c r="F48" s="44">
        <v>2.1400560861279505E-2</v>
      </c>
      <c r="G48" s="44">
        <v>4.099533774679287E-2</v>
      </c>
      <c r="H48" s="44">
        <v>1.9289592269527756E-2</v>
      </c>
      <c r="I48" s="44">
        <f t="shared" si="11"/>
        <v>2.6577509141813227E-2</v>
      </c>
      <c r="J48" s="110">
        <f t="shared" si="10"/>
        <v>-5.3155018283626461E-3</v>
      </c>
      <c r="K48" s="111">
        <f t="shared" si="12"/>
        <v>5.2367879032916689E-2</v>
      </c>
      <c r="M48" s="2">
        <v>41</v>
      </c>
      <c r="N48" s="85">
        <v>5.4525723067344822E-2</v>
      </c>
      <c r="O48" s="85">
        <f t="shared" si="1"/>
        <v>6.270458152744654E-2</v>
      </c>
      <c r="P48" s="85">
        <f t="shared" si="2"/>
        <v>4.6346864607243098E-2</v>
      </c>
      <c r="Q48" s="86"/>
      <c r="R48" s="87">
        <f t="shared" si="3"/>
        <v>0.11646201305954537</v>
      </c>
      <c r="S48" s="87">
        <f t="shared" si="0"/>
        <v>8.5170972686749419E-2</v>
      </c>
      <c r="T48" s="87">
        <f t="shared" si="0"/>
        <v>0.15963755599293927</v>
      </c>
      <c r="V48" s="29">
        <v>0.15</v>
      </c>
    </row>
    <row r="49" spans="2:22" ht="19" customHeight="1" x14ac:dyDescent="0.35">
      <c r="B49" s="10">
        <v>8</v>
      </c>
      <c r="C49" s="108">
        <v>5.8002688635885979E-2</v>
      </c>
      <c r="D49" s="109">
        <v>4.2876813289114413E-2</v>
      </c>
      <c r="E49" s="44">
        <v>2.4448101241682174E-2</v>
      </c>
      <c r="F49" s="44">
        <v>2.1110178635886268E-2</v>
      </c>
      <c r="G49" s="44">
        <v>4.0494230196511438E-2</v>
      </c>
      <c r="H49" s="44">
        <v>1.9217442928818551E-2</v>
      </c>
      <c r="I49" s="44">
        <f t="shared" si="11"/>
        <v>2.6317488250724608E-2</v>
      </c>
      <c r="J49" s="110">
        <f t="shared" si="10"/>
        <v>-5.2634976501449221E-3</v>
      </c>
      <c r="K49" s="111">
        <f t="shared" si="12"/>
        <v>5.2739190985741057E-2</v>
      </c>
      <c r="M49" s="2">
        <v>42</v>
      </c>
      <c r="N49" s="85">
        <v>5.4515532089111085E-2</v>
      </c>
      <c r="O49" s="85">
        <f t="shared" si="1"/>
        <v>6.2692861902477748E-2</v>
      </c>
      <c r="P49" s="85">
        <f t="shared" si="2"/>
        <v>4.6338202275744422E-2</v>
      </c>
      <c r="Q49" s="86"/>
      <c r="R49" s="87">
        <f t="shared" si="3"/>
        <v>0.11048448424185425</v>
      </c>
      <c r="S49" s="87">
        <f t="shared" si="0"/>
        <v>8.0182172183314429E-2</v>
      </c>
      <c r="T49" s="87">
        <f t="shared" si="0"/>
        <v>0.15261899921243971</v>
      </c>
      <c r="V49" s="29">
        <v>0.15</v>
      </c>
    </row>
    <row r="50" spans="2:22" ht="19" customHeight="1" x14ac:dyDescent="0.35">
      <c r="B50" s="10">
        <v>9</v>
      </c>
      <c r="C50" s="108">
        <v>5.830005566844676E-2</v>
      </c>
      <c r="D50" s="109">
        <v>4.2855013304520906E-2</v>
      </c>
      <c r="E50" s="44">
        <v>2.4183355660546413E-2</v>
      </c>
      <c r="F50" s="44">
        <v>2.0872855668446988E-2</v>
      </c>
      <c r="G50" s="44">
        <v>4.0023176434967223E-2</v>
      </c>
      <c r="H50" s="44">
        <v>1.914436259164698E-2</v>
      </c>
      <c r="I50" s="44">
        <f t="shared" si="11"/>
        <v>2.6055937588901901E-2</v>
      </c>
      <c r="J50" s="110">
        <f t="shared" si="10"/>
        <v>-5.2111875177803801E-3</v>
      </c>
      <c r="K50" s="111">
        <f t="shared" si="12"/>
        <v>5.308886815066638E-2</v>
      </c>
      <c r="M50" s="2">
        <v>43</v>
      </c>
      <c r="N50" s="85">
        <v>5.4505761807217334E-2</v>
      </c>
      <c r="O50" s="85">
        <f t="shared" si="1"/>
        <v>6.2681626078299926E-2</v>
      </c>
      <c r="P50" s="85">
        <f t="shared" si="2"/>
        <v>4.6329897536134736E-2</v>
      </c>
      <c r="Q50" s="86"/>
      <c r="R50" s="87">
        <f t="shared" si="3"/>
        <v>0.10481400715685441</v>
      </c>
      <c r="S50" s="87">
        <f t="shared" si="0"/>
        <v>7.5485790219794999E-2</v>
      </c>
      <c r="T50" s="87">
        <f t="shared" si="0"/>
        <v>0.14590931431298421</v>
      </c>
      <c r="V50" s="29">
        <v>0.15</v>
      </c>
    </row>
    <row r="51" spans="2:22" ht="19" customHeight="1" thickBot="1" x14ac:dyDescent="0.4">
      <c r="B51" s="11">
        <v>10</v>
      </c>
      <c r="C51" s="112">
        <v>5.8568575632874209E-2</v>
      </c>
      <c r="D51" s="113">
        <v>4.2802131721424441E-2</v>
      </c>
      <c r="E51" s="45">
        <v>2.3937242095060762E-2</v>
      </c>
      <c r="F51" s="45">
        <v>2.1141375632874437E-2</v>
      </c>
      <c r="G51" s="45">
        <v>3.9619023200046177E-2</v>
      </c>
      <c r="H51" s="45">
        <v>1.9044581980925068E-2</v>
      </c>
      <c r="I51" s="45">
        <f t="shared" si="11"/>
        <v>2.5935555727226611E-2</v>
      </c>
      <c r="J51" s="114">
        <f t="shared" si="10"/>
        <v>-5.1871111454453228E-3</v>
      </c>
      <c r="K51" s="117">
        <f t="shared" si="12"/>
        <v>5.3381464487428885E-2</v>
      </c>
      <c r="M51" s="2">
        <v>44</v>
      </c>
      <c r="N51" s="85">
        <v>5.4496391818328105E-2</v>
      </c>
      <c r="O51" s="85">
        <f t="shared" si="1"/>
        <v>6.2670850591077312E-2</v>
      </c>
      <c r="P51" s="85">
        <f t="shared" si="2"/>
        <v>4.6321933045578891E-2</v>
      </c>
      <c r="Q51" s="86"/>
      <c r="R51" s="87">
        <f t="shared" si="3"/>
        <v>9.9434761161281054E-2</v>
      </c>
      <c r="S51" s="87">
        <f t="shared" si="0"/>
        <v>7.1064645877049568E-2</v>
      </c>
      <c r="T51" s="87">
        <f t="shared" si="0"/>
        <v>0.13949485298744177</v>
      </c>
      <c r="V51" s="29">
        <v>0.15</v>
      </c>
    </row>
    <row r="52" spans="2:22" ht="19" customHeight="1" x14ac:dyDescent="0.35">
      <c r="M52" s="2">
        <v>45</v>
      </c>
      <c r="N52" s="85">
        <v>5.448740224672366E-2</v>
      </c>
      <c r="O52" s="85">
        <f t="shared" si="1"/>
        <v>6.2660512583732203E-2</v>
      </c>
      <c r="P52" s="85">
        <f t="shared" si="2"/>
        <v>4.6314291909715109E-2</v>
      </c>
      <c r="Q52" s="86"/>
      <c r="R52" s="87">
        <f t="shared" si="3"/>
        <v>9.4331750233555486E-2</v>
      </c>
      <c r="S52" s="87">
        <f t="shared" si="0"/>
        <v>6.6902575972497574E-2</v>
      </c>
      <c r="T52" s="87">
        <f t="shared" si="0"/>
        <v>0.13336258060678532</v>
      </c>
      <c r="V52" s="29">
        <v>0.15</v>
      </c>
    </row>
    <row r="53" spans="2:22" ht="19" customHeight="1" x14ac:dyDescent="0.35">
      <c r="M53" s="2">
        <v>46</v>
      </c>
      <c r="N53" s="85">
        <v>5.4478773886700527E-2</v>
      </c>
      <c r="O53" s="85">
        <f t="shared" si="1"/>
        <v>6.26505899697056E-2</v>
      </c>
      <c r="P53" s="85">
        <f t="shared" si="2"/>
        <v>4.6306957803695446E-2</v>
      </c>
      <c r="Q53" s="86"/>
      <c r="R53" s="87">
        <f t="shared" si="3"/>
        <v>8.9490758114032648E-2</v>
      </c>
      <c r="S53" s="87">
        <f t="shared" si="0"/>
        <v>6.2984373081260439E-2</v>
      </c>
      <c r="T53" s="87">
        <f t="shared" si="0"/>
        <v>0.12750004659346473</v>
      </c>
      <c r="V53" s="29">
        <v>0.15</v>
      </c>
    </row>
    <row r="54" spans="2:22" ht="19" customHeight="1" x14ac:dyDescent="0.35">
      <c r="M54" s="2">
        <v>47</v>
      </c>
      <c r="N54" s="85">
        <v>5.4470488295765174E-2</v>
      </c>
      <c r="O54" s="85">
        <f t="shared" si="1"/>
        <v>6.2641061540129939E-2</v>
      </c>
      <c r="P54" s="85">
        <f t="shared" si="2"/>
        <v>4.6299915051400395E-2</v>
      </c>
      <c r="Q54" s="86"/>
      <c r="R54" s="87">
        <f t="shared" si="3"/>
        <v>8.4898306255346598E-2</v>
      </c>
      <c r="S54" s="87">
        <f t="shared" si="0"/>
        <v>5.9295727676237246E-2</v>
      </c>
      <c r="T54" s="87">
        <f t="shared" si="0"/>
        <v>0.12189535661046641</v>
      </c>
      <c r="V54" s="29">
        <v>0.15</v>
      </c>
    </row>
    <row r="55" spans="2:22" ht="19" customHeight="1" x14ac:dyDescent="0.35">
      <c r="B55" s="145" t="s">
        <v>109</v>
      </c>
      <c r="C55" s="146"/>
      <c r="D55" s="146"/>
      <c r="E55" s="146"/>
      <c r="F55" s="146"/>
      <c r="G55" s="146"/>
      <c r="H55" s="146"/>
      <c r="I55" s="146"/>
      <c r="J55" s="146"/>
      <c r="K55" s="147"/>
      <c r="M55" s="2">
        <v>48</v>
      </c>
      <c r="N55" s="85">
        <v>5.4462527850613673E-2</v>
      </c>
      <c r="O55" s="85">
        <f t="shared" si="1"/>
        <v>6.2631907028205716E-2</v>
      </c>
      <c r="P55" s="85">
        <f t="shared" si="2"/>
        <v>4.6293148673021624E-2</v>
      </c>
      <c r="Q55" s="86"/>
      <c r="R55" s="87">
        <f t="shared" si="3"/>
        <v>8.0541614336942235E-2</v>
      </c>
      <c r="S55" s="87">
        <f t="shared" si="0"/>
        <v>5.5823174044996413E-2</v>
      </c>
      <c r="T55" s="87">
        <f t="shared" si="0"/>
        <v>0.11653714638662611</v>
      </c>
      <c r="V55" s="29">
        <v>0.15</v>
      </c>
    </row>
    <row r="56" spans="2:22" ht="19" customHeight="1" x14ac:dyDescent="0.35">
      <c r="B56" s="148"/>
      <c r="C56" s="149"/>
      <c r="D56" s="149"/>
      <c r="E56" s="149"/>
      <c r="F56" s="149"/>
      <c r="G56" s="149"/>
      <c r="H56" s="149"/>
      <c r="I56" s="149"/>
      <c r="J56" s="149"/>
      <c r="K56" s="150"/>
      <c r="M56" s="2">
        <v>49</v>
      </c>
      <c r="N56" s="85">
        <v>5.4454875775190592E-2</v>
      </c>
      <c r="O56" s="85">
        <f t="shared" si="1"/>
        <v>6.2623107141469181E-2</v>
      </c>
      <c r="P56" s="85">
        <f t="shared" si="2"/>
        <v>4.6286644408912003E-2</v>
      </c>
      <c r="Q56" s="86"/>
      <c r="R56" s="87">
        <f t="shared" si="3"/>
        <v>7.6408563130858087E-2</v>
      </c>
      <c r="S56" s="87">
        <f t="shared" si="0"/>
        <v>5.2554039682208245E-2</v>
      </c>
      <c r="T56" s="87">
        <f t="shared" si="0"/>
        <v>0.11141455702597555</v>
      </c>
      <c r="V56" s="29">
        <v>0.15</v>
      </c>
    </row>
    <row r="57" spans="2:22" ht="19" customHeight="1" x14ac:dyDescent="0.35">
      <c r="B57" s="151"/>
      <c r="C57" s="152"/>
      <c r="D57" s="152"/>
      <c r="E57" s="152"/>
      <c r="F57" s="152"/>
      <c r="G57" s="152"/>
      <c r="H57" s="152"/>
      <c r="I57" s="152"/>
      <c r="J57" s="152"/>
      <c r="K57" s="153"/>
      <c r="M57" s="2">
        <v>50</v>
      </c>
      <c r="N57" s="85">
        <v>5.4447516148008024E-2</v>
      </c>
      <c r="O57" s="85">
        <f t="shared" si="1"/>
        <v>6.2614643570209225E-2</v>
      </c>
      <c r="P57" s="85">
        <f t="shared" si="2"/>
        <v>4.6280388725806816E-2</v>
      </c>
      <c r="Q57" s="86"/>
      <c r="R57" s="87">
        <f t="shared" si="3"/>
        <v>7.2487659533085058E-2</v>
      </c>
      <c r="S57" s="87">
        <f t="shared" si="0"/>
        <v>4.9476397890560436E-2</v>
      </c>
      <c r="T57" s="87">
        <f t="shared" si="0"/>
        <v>0.10651721167120175</v>
      </c>
      <c r="V57" s="29">
        <v>0.15</v>
      </c>
    </row>
    <row r="58" spans="2:22" ht="19" customHeight="1" x14ac:dyDescent="0.35">
      <c r="M58" s="2">
        <v>51</v>
      </c>
      <c r="N58" s="85">
        <v>5.4440433894274998E-2</v>
      </c>
      <c r="O58" s="85">
        <f t="shared" si="1"/>
        <v>6.2606498978416247E-2</v>
      </c>
      <c r="P58" s="85">
        <f t="shared" si="2"/>
        <v>4.6274368810133748E-2</v>
      </c>
      <c r="Q58" s="86"/>
      <c r="R58" s="87">
        <f xml:space="preserve"> ( 1 +N58 ) ^-($M57 + 1  - 0.5)</f>
        <v>6.8768003597364014E-2</v>
      </c>
      <c r="S58" s="87">
        <f xml:space="preserve"> ( 1 +O58 ) ^-($M57 + 1  - 0.5)</f>
        <v>4.6579023351827183E-2</v>
      </c>
      <c r="T58" s="87">
        <f xml:space="preserve"> ( 1 +P58 ) ^-($M57 + 1  - 0.5)</f>
        <v>0.10183519340956694</v>
      </c>
      <c r="V58" s="29">
        <v>0.15</v>
      </c>
    </row>
    <row r="59" spans="2:22" ht="19" customHeight="1" x14ac:dyDescent="0.35">
      <c r="B59" s="92" t="str">
        <f>"Technical note on the calculation of the Nepali risk-free interest rates term structure at " &amp; G3</f>
        <v>Technical note on the calculation of the Nepali risk-free interest rates term structure at End-Jestha (2082)</v>
      </c>
      <c r="C59" s="88"/>
      <c r="D59" s="88"/>
      <c r="E59" s="88"/>
      <c r="F59" s="88"/>
      <c r="G59" s="88"/>
      <c r="H59" s="88"/>
      <c r="I59" s="88"/>
      <c r="J59" s="88"/>
      <c r="K59" s="89"/>
      <c r="M59" s="2">
        <v>52</v>
      </c>
      <c r="N59" s="85">
        <v>5.4433614767115834E-2</v>
      </c>
      <c r="O59" s="85">
        <f t="shared" si="1"/>
        <v>6.2598656982183198E-2</v>
      </c>
      <c r="P59" s="85">
        <f t="shared" si="2"/>
        <v>4.6268572552048456E-2</v>
      </c>
      <c r="Q59" s="86"/>
      <c r="R59" s="87">
        <f t="shared" ref="R59:T74" si="13" xml:space="preserve"> ( 1 +N59 ) ^-($M58 + 1  - 0.5)</f>
        <v>6.5239257427070513E-2</v>
      </c>
      <c r="S59" s="87">
        <f t="shared" si="13"/>
        <v>4.3851350454122133E-2</v>
      </c>
      <c r="T59" s="87">
        <f t="shared" si="13"/>
        <v>9.7359024324668419E-2</v>
      </c>
      <c r="V59" s="29">
        <v>0.15</v>
      </c>
    </row>
    <row r="60" spans="2:22" ht="19" customHeight="1" x14ac:dyDescent="0.35">
      <c r="B60" s="90"/>
      <c r="C60" s="100"/>
      <c r="D60" s="100"/>
      <c r="E60" s="100"/>
      <c r="F60" s="100"/>
      <c r="G60" s="100"/>
      <c r="H60" s="100"/>
      <c r="I60" s="100"/>
      <c r="J60" s="100"/>
      <c r="K60" s="101"/>
      <c r="M60" s="2">
        <v>53</v>
      </c>
      <c r="N60" s="85">
        <v>5.4427045321154388E-2</v>
      </c>
      <c r="O60" s="85">
        <f t="shared" si="1"/>
        <v>6.2591102119327544E-2</v>
      </c>
      <c r="P60" s="85">
        <f t="shared" si="2"/>
        <v>4.6262988522981226E-2</v>
      </c>
      <c r="Q60" s="86"/>
      <c r="R60" s="87">
        <f t="shared" si="13"/>
        <v>6.1891615796604273E-2</v>
      </c>
      <c r="S60" s="87">
        <f t="shared" si="13"/>
        <v>4.1283434182189306E-2</v>
      </c>
      <c r="T60" s="87">
        <f t="shared" si="13"/>
        <v>9.3079645609831771E-2</v>
      </c>
      <c r="V60" s="29">
        <v>0.15</v>
      </c>
    </row>
    <row r="61" spans="2:22" ht="19" customHeight="1" x14ac:dyDescent="0.35">
      <c r="B61" s="90"/>
      <c r="C61" s="154" t="s">
        <v>105</v>
      </c>
      <c r="D61" s="154"/>
      <c r="E61" s="154"/>
      <c r="F61" s="154"/>
      <c r="G61" s="154"/>
      <c r="H61" s="154"/>
      <c r="I61" s="154"/>
      <c r="J61" s="154"/>
      <c r="K61" s="155"/>
      <c r="M61" s="2">
        <v>54</v>
      </c>
      <c r="N61" s="85">
        <v>5.4420712880978828E-2</v>
      </c>
      <c r="O61" s="85">
        <f t="shared" si="1"/>
        <v>6.2583819813125649E-2</v>
      </c>
      <c r="P61" s="85">
        <f t="shared" si="2"/>
        <v>4.6257605948831999E-2</v>
      </c>
      <c r="Q61" s="86"/>
      <c r="R61" s="87">
        <f t="shared" si="13"/>
        <v>5.8715778386924544E-2</v>
      </c>
      <c r="S61" s="87">
        <f t="shared" si="13"/>
        <v>3.8865913395408458E-2</v>
      </c>
      <c r="T61" s="87">
        <f t="shared" si="13"/>
        <v>8.8988398669195057E-2</v>
      </c>
      <c r="V61" s="29">
        <v>0.15</v>
      </c>
    </row>
    <row r="62" spans="2:22" ht="19" customHeight="1" x14ac:dyDescent="0.35">
      <c r="B62" s="90"/>
      <c r="C62" s="154"/>
      <c r="D62" s="154"/>
      <c r="E62" s="154"/>
      <c r="F62" s="154"/>
      <c r="G62" s="154"/>
      <c r="H62" s="154"/>
      <c r="I62" s="154"/>
      <c r="J62" s="154"/>
      <c r="K62" s="155"/>
      <c r="M62" s="2">
        <v>55</v>
      </c>
      <c r="N62" s="85">
        <v>5.4414605506391212E-2</v>
      </c>
      <c r="O62" s="85">
        <f t="shared" si="1"/>
        <v>6.2576796332349888E-2</v>
      </c>
      <c r="P62" s="85">
        <f t="shared" si="2"/>
        <v>4.6252414680432528E-2</v>
      </c>
      <c r="Q62" s="86"/>
      <c r="R62" s="87">
        <f t="shared" si="13"/>
        <v>5.5702923531144879E-2</v>
      </c>
      <c r="S62" s="87">
        <f t="shared" si="13"/>
        <v>3.6589976333689961E-2</v>
      </c>
      <c r="T62" s="87">
        <f t="shared" si="13"/>
        <v>8.5077007141093022E-2</v>
      </c>
      <c r="V62" s="29">
        <v>0.15</v>
      </c>
    </row>
    <row r="63" spans="2:22" ht="19" customHeight="1" x14ac:dyDescent="0.35">
      <c r="B63" s="90"/>
      <c r="C63" s="154"/>
      <c r="D63" s="154"/>
      <c r="E63" s="154"/>
      <c r="F63" s="154"/>
      <c r="G63" s="154"/>
      <c r="H63" s="154"/>
      <c r="I63" s="154"/>
      <c r="J63" s="154"/>
      <c r="K63" s="155"/>
      <c r="M63" s="2">
        <v>56</v>
      </c>
      <c r="N63" s="85">
        <v>5.4408711955883371E-2</v>
      </c>
      <c r="O63" s="85">
        <f t="shared" si="1"/>
        <v>6.2570018749265877E-2</v>
      </c>
      <c r="P63" s="85">
        <f t="shared" si="2"/>
        <v>4.6247405162500865E-2</v>
      </c>
      <c r="Q63" s="86"/>
      <c r="R63" s="87">
        <f t="shared" si="13"/>
        <v>5.2844683375682371E-2</v>
      </c>
      <c r="S63" s="87">
        <f t="shared" si="13"/>
        <v>3.4447328204893497E-2</v>
      </c>
      <c r="T63" s="87">
        <f t="shared" si="13"/>
        <v>8.1337559785498156E-2</v>
      </c>
      <c r="V63" s="29">
        <v>0.15</v>
      </c>
    </row>
    <row r="64" spans="2:22" ht="19" customHeight="1" x14ac:dyDescent="0.35">
      <c r="B64" s="90"/>
      <c r="C64" s="154"/>
      <c r="D64" s="154"/>
      <c r="E64" s="154"/>
      <c r="F64" s="154"/>
      <c r="G64" s="154"/>
      <c r="H64" s="154"/>
      <c r="I64" s="154"/>
      <c r="J64" s="154"/>
      <c r="K64" s="155"/>
      <c r="M64" s="2">
        <v>57</v>
      </c>
      <c r="N64" s="85">
        <v>5.4403021649412464E-2</v>
      </c>
      <c r="O64" s="85">
        <f t="shared" si="1"/>
        <v>6.2563474896824331E-2</v>
      </c>
      <c r="P64" s="85">
        <f t="shared" si="2"/>
        <v>4.624256840200059E-2</v>
      </c>
      <c r="Q64" s="86"/>
      <c r="R64" s="87">
        <f t="shared" si="13"/>
        <v>5.0133120370721991E-2</v>
      </c>
      <c r="S64" s="87">
        <f t="shared" si="13"/>
        <v>3.2430160719275791E-2</v>
      </c>
      <c r="T64" s="87">
        <f t="shared" si="13"/>
        <v>7.7762494183250472E-2</v>
      </c>
      <c r="V64" s="29">
        <v>0.15</v>
      </c>
    </row>
    <row r="65" spans="2:22" ht="19" customHeight="1" x14ac:dyDescent="0.35">
      <c r="B65" s="91"/>
      <c r="C65" s="102"/>
      <c r="D65" s="102"/>
      <c r="E65" s="102"/>
      <c r="F65" s="102"/>
      <c r="G65" s="102"/>
      <c r="H65" s="102"/>
      <c r="I65" s="102"/>
      <c r="J65" s="102"/>
      <c r="K65" s="103"/>
      <c r="M65" s="2">
        <v>58</v>
      </c>
      <c r="N65" s="85">
        <v>5.4397524631273342E-2</v>
      </c>
      <c r="O65" s="85">
        <f t="shared" si="1"/>
        <v>6.2557153325964343E-2</v>
      </c>
      <c r="P65" s="85">
        <f t="shared" si="2"/>
        <v>4.6237895936582341E-2</v>
      </c>
      <c r="Q65" s="86"/>
      <c r="R65" s="87">
        <f t="shared" si="13"/>
        <v>4.7560705010887008E-2</v>
      </c>
      <c r="S65" s="87">
        <f t="shared" si="13"/>
        <v>3.0531123446910849E-2</v>
      </c>
      <c r="T65" s="87">
        <f t="shared" si="13"/>
        <v>7.4344581199903892E-2</v>
      </c>
      <c r="V65" s="29">
        <v>0.15</v>
      </c>
    </row>
    <row r="66" spans="2:22" ht="19" customHeight="1" x14ac:dyDescent="0.35">
      <c r="M66" s="2">
        <v>59</v>
      </c>
      <c r="N66" s="85">
        <v>5.4392211533637935E-2</v>
      </c>
      <c r="O66" s="85">
        <f t="shared" si="1"/>
        <v>6.2551043263683617E-2</v>
      </c>
      <c r="P66" s="85">
        <f t="shared" si="2"/>
        <v>4.6233379803592246E-2</v>
      </c>
      <c r="Q66" s="86"/>
      <c r="R66" s="87">
        <f t="shared" si="13"/>
        <v>4.5120294753266128E-2</v>
      </c>
      <c r="S66" s="87">
        <f t="shared" si="13"/>
        <v>2.874329688339744E-2</v>
      </c>
      <c r="T66" s="87">
        <f t="shared" si="13"/>
        <v>7.1076910171290281E-2</v>
      </c>
      <c r="V66" s="29">
        <v>0.15</v>
      </c>
    </row>
    <row r="67" spans="2:22" ht="19" customHeight="1" x14ac:dyDescent="0.35">
      <c r="B67" s="156" t="s">
        <v>87</v>
      </c>
      <c r="C67" s="157"/>
      <c r="D67" s="157"/>
      <c r="E67" s="157"/>
      <c r="F67" s="157"/>
      <c r="G67" s="157"/>
      <c r="H67" s="157"/>
      <c r="I67" s="157"/>
      <c r="J67" s="157"/>
      <c r="K67" s="158"/>
      <c r="M67" s="2">
        <v>60</v>
      </c>
      <c r="N67" s="85">
        <v>5.4387073541172892E-2</v>
      </c>
      <c r="O67" s="85">
        <f t="shared" si="1"/>
        <v>6.2545134572348823E-2</v>
      </c>
      <c r="P67" s="85">
        <f t="shared" si="2"/>
        <v>4.6229012509996954E-2</v>
      </c>
      <c r="Q67" s="86"/>
      <c r="R67" s="87">
        <f t="shared" si="13"/>
        <v>4.280511404539989E-2</v>
      </c>
      <c r="S67" s="87">
        <f t="shared" si="13"/>
        <v>2.7060167117472472E-2</v>
      </c>
      <c r="T67" s="87">
        <f t="shared" si="13"/>
        <v>6.795287477161939E-2</v>
      </c>
      <c r="V67" s="29">
        <v>0.15</v>
      </c>
    </row>
    <row r="68" spans="2:22" ht="19" customHeight="1" x14ac:dyDescent="0.35">
      <c r="B68" s="159"/>
      <c r="C68" s="160"/>
      <c r="D68" s="160"/>
      <c r="E68" s="160"/>
      <c r="F68" s="160"/>
      <c r="G68" s="160"/>
      <c r="H68" s="160"/>
      <c r="I68" s="160"/>
      <c r="J68" s="160"/>
      <c r="K68" s="161"/>
      <c r="M68" s="2">
        <v>61</v>
      </c>
      <c r="N68" s="85">
        <v>5.4382102357011908E-2</v>
      </c>
      <c r="O68" s="85">
        <f t="shared" si="1"/>
        <v>6.2539417710563691E-2</v>
      </c>
      <c r="P68" s="85">
        <f t="shared" si="2"/>
        <v>4.6224787003460117E-2</v>
      </c>
      <c r="Q68" s="86"/>
      <c r="R68" s="87">
        <f t="shared" si="13"/>
        <v>4.0608735400695158E-2</v>
      </c>
      <c r="S68" s="87">
        <f t="shared" si="13"/>
        <v>2.5475602001716096E-2</v>
      </c>
      <c r="T68" s="87">
        <f t="shared" si="13"/>
        <v>6.4966159528058703E-2</v>
      </c>
      <c r="V68" s="29">
        <v>0.15</v>
      </c>
    </row>
    <row r="69" spans="2:22" ht="19" customHeight="1" x14ac:dyDescent="0.35">
      <c r="B69" s="162"/>
      <c r="C69" s="163"/>
      <c r="D69" s="163"/>
      <c r="E69" s="163"/>
      <c r="F69" s="163"/>
      <c r="G69" s="163"/>
      <c r="H69" s="163"/>
      <c r="I69" s="163"/>
      <c r="J69" s="163"/>
      <c r="K69" s="164"/>
      <c r="M69" s="2">
        <v>62</v>
      </c>
      <c r="N69" s="85">
        <v>5.4377290170259274E-2</v>
      </c>
      <c r="O69" s="85">
        <f t="shared" si="1"/>
        <v>6.2533883695798154E-2</v>
      </c>
      <c r="P69" s="85">
        <f t="shared" si="2"/>
        <v>4.622069664472038E-2</v>
      </c>
      <c r="Q69" s="86"/>
      <c r="R69" s="87">
        <f t="shared" si="13"/>
        <v>3.852506146305968E-2</v>
      </c>
      <c r="S69" s="87">
        <f t="shared" si="13"/>
        <v>2.3983828734328371E-2</v>
      </c>
      <c r="T69" s="87">
        <f t="shared" si="13"/>
        <v>6.2110726948554025E-2</v>
      </c>
      <c r="V69" s="29">
        <v>0.15</v>
      </c>
    </row>
    <row r="70" spans="2:22" ht="19" customHeight="1" x14ac:dyDescent="0.35">
      <c r="M70" s="2">
        <v>63</v>
      </c>
      <c r="N70" s="85">
        <v>5.4372629625134561E-2</v>
      </c>
      <c r="O70" s="85">
        <f t="shared" si="1"/>
        <v>6.2528524068904745E-2</v>
      </c>
      <c r="P70" s="85">
        <f t="shared" si="2"/>
        <v>4.6216735181364377E-2</v>
      </c>
      <c r="Q70" s="86"/>
      <c r="R70" s="87">
        <f t="shared" si="13"/>
        <v>3.6548308006406502E-2</v>
      </c>
      <c r="S70" s="87">
        <f t="shared" si="13"/>
        <v>2.2579412766173534E-2</v>
      </c>
      <c r="T70" s="87">
        <f t="shared" si="13"/>
        <v>5.9380805231962361E-2</v>
      </c>
      <c r="V70" s="29">
        <v>0.15</v>
      </c>
    </row>
    <row r="71" spans="2:22" ht="19" customHeight="1" x14ac:dyDescent="0.35">
      <c r="M71" s="2">
        <v>64</v>
      </c>
      <c r="N71" s="85">
        <v>5.4368113791802397E-2</v>
      </c>
      <c r="O71" s="85">
        <f t="shared" si="1"/>
        <v>6.2523330860572754E-2</v>
      </c>
      <c r="P71" s="85">
        <f t="shared" si="2"/>
        <v>4.6212896723032033E-2</v>
      </c>
      <c r="Q71" s="86"/>
      <c r="R71" s="87">
        <f t="shared" si="13"/>
        <v>3.4672987818203001E-2</v>
      </c>
      <c r="S71" s="87">
        <f t="shared" si="13"/>
        <v>2.1257237952959633E-2</v>
      </c>
      <c r="T71" s="87">
        <f t="shared" si="13"/>
        <v>5.6770876531791623E-2</v>
      </c>
      <c r="V71" s="29">
        <v>0.15</v>
      </c>
    </row>
    <row r="72" spans="2:22" ht="19" customHeight="1" x14ac:dyDescent="0.35">
      <c r="M72" s="2">
        <v>65</v>
      </c>
      <c r="N72" s="85">
        <v>5.4363736138896446E-2</v>
      </c>
      <c r="O72" s="85">
        <f t="shared" si="1"/>
        <v>6.2518296559730901E-2</v>
      </c>
      <c r="P72" s="85">
        <f t="shared" si="2"/>
        <v>4.6209175718061976E-2</v>
      </c>
      <c r="Q72" s="86"/>
      <c r="R72" s="87">
        <f t="shared" si="13"/>
        <v>3.2893895419399494E-2</v>
      </c>
      <c r="S72" s="87">
        <f t="shared" si="13"/>
        <v>2.0012487877632473E-2</v>
      </c>
      <c r="T72" s="87">
        <f t="shared" si="13"/>
        <v>5.4275665746609345E-2</v>
      </c>
      <c r="V72" s="29">
        <v>0.15</v>
      </c>
    </row>
    <row r="73" spans="2:22" ht="19" customHeight="1" x14ac:dyDescent="0.35">
      <c r="M73" s="2">
        <v>66</v>
      </c>
      <c r="N73" s="85">
        <v>5.435949050771316E-2</v>
      </c>
      <c r="O73" s="85">
        <f t="shared" ref="O73:O78" si="14">N73*(1+V73)</f>
        <v>6.2513414083870122E-2</v>
      </c>
      <c r="P73" s="85">
        <f t="shared" ref="P73:P78" si="15">N73*(1-V73)</f>
        <v>4.6205566931556183E-2</v>
      </c>
      <c r="Q73" s="86"/>
      <c r="R73" s="87">
        <f t="shared" si="13"/>
        <v>3.1206092575982849E-2</v>
      </c>
      <c r="S73" s="87">
        <f t="shared" si="13"/>
        <v>1.8840628272854841E-2</v>
      </c>
      <c r="T73" s="87">
        <f t="shared" si="13"/>
        <v>5.1890129811955468E-2</v>
      </c>
      <c r="V73" s="29">
        <v>0.15</v>
      </c>
    </row>
    <row r="74" spans="2:22" ht="19" customHeight="1" x14ac:dyDescent="0.35">
      <c r="M74" s="2">
        <v>67</v>
      </c>
      <c r="N74" s="85">
        <v>5.4355371088032012E-2</v>
      </c>
      <c r="O74" s="85">
        <f t="shared" si="14"/>
        <v>6.2508676751236808E-2</v>
      </c>
      <c r="P74" s="85">
        <f t="shared" si="15"/>
        <v>4.6202065424827209E-2</v>
      </c>
      <c r="Q74" s="86"/>
      <c r="R74" s="87">
        <f t="shared" si="13"/>
        <v>2.9604894560054752E-2</v>
      </c>
      <c r="S74" s="87">
        <f t="shared" si="13"/>
        <v>1.7737390477882278E-2</v>
      </c>
      <c r="T74" s="87">
        <f t="shared" si="13"/>
        <v>4.9609447470008956E-2</v>
      </c>
      <c r="V74" s="29">
        <v>0.15</v>
      </c>
    </row>
    <row r="75" spans="2:22" ht="19" customHeight="1" x14ac:dyDescent="0.35">
      <c r="M75" s="2">
        <v>68</v>
      </c>
      <c r="N75" s="85">
        <v>5.4351372395499586E-2</v>
      </c>
      <c r="O75" s="85">
        <f t="shared" si="14"/>
        <v>6.2504078254824513E-2</v>
      </c>
      <c r="P75" s="85">
        <f t="shared" si="15"/>
        <v>4.6198666536174646E-2</v>
      </c>
      <c r="Q75" s="86"/>
      <c r="R75" s="87">
        <f t="shared" ref="R75:T78" si="16" xml:space="preserve"> ( 1 +N75 ) ^-($M74 + 1  - 0.5)</f>
        <v>2.8085857120795983E-2</v>
      </c>
      <c r="S75" s="87">
        <f t="shared" si="16"/>
        <v>1.6698755868244188E-2</v>
      </c>
      <c r="T75" s="87">
        <f t="shared" si="16"/>
        <v>4.7429009494697458E-2</v>
      </c>
      <c r="V75" s="29">
        <v>0.15</v>
      </c>
    </row>
    <row r="76" spans="2:22" ht="19" customHeight="1" x14ac:dyDescent="0.35">
      <c r="M76" s="2">
        <v>69</v>
      </c>
      <c r="N76" s="85">
        <v>5.4347489250510472E-2</v>
      </c>
      <c r="O76" s="85">
        <f t="shared" si="14"/>
        <v>6.2499612638087038E-2</v>
      </c>
      <c r="P76" s="85">
        <f t="shared" si="15"/>
        <v>4.61953658629339E-2</v>
      </c>
      <c r="Q76" s="86"/>
      <c r="R76" s="87">
        <f t="shared" si="16"/>
        <v>2.6644764127934654E-2</v>
      </c>
      <c r="S76" s="87">
        <f t="shared" si="16"/>
        <v>1.572094120045588E-2</v>
      </c>
      <c r="T76" s="87">
        <f t="shared" si="16"/>
        <v>4.5344409351124014E-2</v>
      </c>
      <c r="V76" s="29">
        <v>0.15</v>
      </c>
    </row>
    <row r="77" spans="2:22" ht="19" customHeight="1" x14ac:dyDescent="0.35">
      <c r="M77" s="2">
        <v>70</v>
      </c>
      <c r="N77" s="85">
        <v>5.4343716758506355E-2</v>
      </c>
      <c r="O77" s="85">
        <f t="shared" si="14"/>
        <v>6.2495274272282304E-2</v>
      </c>
      <c r="P77" s="85">
        <f t="shared" si="15"/>
        <v>4.6192159244730399E-2</v>
      </c>
      <c r="Q77" s="86"/>
      <c r="R77" s="87">
        <f t="shared" si="16"/>
        <v>2.5277615852452643E-2</v>
      </c>
      <c r="S77" s="87">
        <f t="shared" si="16"/>
        <v>1.4800384817535627E-2</v>
      </c>
      <c r="T77" s="87">
        <f t="shared" si="16"/>
        <v>4.335143426935259E-2</v>
      </c>
      <c r="V77" s="29">
        <v>0.15</v>
      </c>
    </row>
    <row r="78" spans="2:22" ht="19" customHeight="1" x14ac:dyDescent="0.35">
      <c r="M78" s="1" t="s">
        <v>100</v>
      </c>
      <c r="N78" s="85">
        <v>5.434005029161737E-2</v>
      </c>
      <c r="O78" s="85">
        <f t="shared" si="14"/>
        <v>6.2491057835359971E-2</v>
      </c>
      <c r="P78" s="85">
        <f t="shared" si="15"/>
        <v>4.6189042747874762E-2</v>
      </c>
      <c r="Q78" s="86"/>
      <c r="R78" s="87">
        <f t="shared" si="16"/>
        <v>2.3980617851213724E-2</v>
      </c>
      <c r="S78" s="87">
        <f t="shared" si="16"/>
        <v>1.3933733664401121E-2</v>
      </c>
      <c r="T78" s="87">
        <f t="shared" si="16"/>
        <v>4.1446056713620186E-2</v>
      </c>
      <c r="V78" s="29">
        <v>0.15</v>
      </c>
    </row>
  </sheetData>
  <mergeCells count="24">
    <mergeCell ref="N4:P4"/>
    <mergeCell ref="R4:T4"/>
    <mergeCell ref="B2:K2"/>
    <mergeCell ref="N2:P2"/>
    <mergeCell ref="R2:T2"/>
    <mergeCell ref="N3:P3"/>
    <mergeCell ref="R3:T3"/>
    <mergeCell ref="V5:V7"/>
    <mergeCell ref="Y5:AA6"/>
    <mergeCell ref="D7:I7"/>
    <mergeCell ref="K7:K8"/>
    <mergeCell ref="D23:I23"/>
    <mergeCell ref="K23:K24"/>
    <mergeCell ref="N5:N7"/>
    <mergeCell ref="O5:O7"/>
    <mergeCell ref="P5:P7"/>
    <mergeCell ref="R5:R7"/>
    <mergeCell ref="S5:S7"/>
    <mergeCell ref="T5:T7"/>
    <mergeCell ref="D39:I39"/>
    <mergeCell ref="K39:K40"/>
    <mergeCell ref="B55:K57"/>
    <mergeCell ref="C61:K64"/>
    <mergeCell ref="B67:K69"/>
  </mergeCells>
  <hyperlinks>
    <hyperlink ref="F5:I5" location="Calculations_OIS!AW11" display="Calculations_OIS!AW11" xr:uid="{26983DF8-8628-4FC3-8BAF-4A1C4A12FFB6}"/>
  </hyperlinks>
  <printOptions horizontalCentered="1" verticalCentered="1"/>
  <pageMargins left="0.7086614173228347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7781F-BD07-4C69-8CF5-322DA9D9ACA1}">
  <sheetPr codeName="Sheet11">
    <tabColor theme="0"/>
  </sheetPr>
  <dimension ref="B1:AG78"/>
  <sheetViews>
    <sheetView zoomScale="80" zoomScaleNormal="80" workbookViewId="0">
      <selection activeCell="G3" sqref="G3"/>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2" width="8.7265625" style="1"/>
    <col min="13" max="13" width="5.1796875" style="1" customWidth="1"/>
    <col min="14" max="16" width="18.54296875" style="1" customWidth="1"/>
    <col min="17" max="17" width="5.26953125" style="1" customWidth="1"/>
    <col min="18" max="20" width="18.54296875" style="1" customWidth="1"/>
    <col min="21" max="21" width="5.6328125" style="1" customWidth="1"/>
    <col min="22" max="22" width="12.54296875" style="1" customWidth="1"/>
    <col min="23" max="24" width="8.7265625" style="1"/>
    <col min="25" max="25" width="6.6328125" style="1" bestFit="1" customWidth="1"/>
    <col min="26" max="26" width="18" style="1" bestFit="1" customWidth="1"/>
    <col min="27" max="27" width="13.08984375" style="1" bestFit="1" customWidth="1"/>
    <col min="28" max="28" width="8.7265625" style="1"/>
    <col min="29" max="31" width="12.26953125" style="1" customWidth="1"/>
    <col min="32" max="16384" width="8.7265625" style="1"/>
  </cols>
  <sheetData>
    <row r="1" spans="2:33" ht="35.15" customHeight="1" x14ac:dyDescent="0.35"/>
    <row r="2" spans="2:33" ht="21" customHeight="1" x14ac:dyDescent="0.35">
      <c r="B2" s="182" t="s">
        <v>64</v>
      </c>
      <c r="C2" s="182"/>
      <c r="D2" s="182"/>
      <c r="E2" s="182"/>
      <c r="F2" s="182"/>
      <c r="G2" s="182"/>
      <c r="H2" s="182"/>
      <c r="I2" s="182"/>
      <c r="J2" s="182"/>
      <c r="K2" s="182"/>
      <c r="N2" s="180" t="s">
        <v>66</v>
      </c>
      <c r="O2" s="180"/>
      <c r="P2" s="180"/>
      <c r="R2" s="180" t="s">
        <v>101</v>
      </c>
      <c r="S2" s="180"/>
      <c r="T2" s="180"/>
    </row>
    <row r="3" spans="2:33" ht="19" customHeight="1" x14ac:dyDescent="0.35">
      <c r="B3" s="36" t="s">
        <v>47</v>
      </c>
      <c r="D3" s="2"/>
      <c r="F3" s="42" t="s">
        <v>22</v>
      </c>
      <c r="G3" s="36" t="s">
        <v>102</v>
      </c>
      <c r="H3" s="35"/>
      <c r="I3" s="35"/>
      <c r="N3" s="181" t="str">
        <f>G3</f>
        <v>End-Baishakh (2082)</v>
      </c>
      <c r="O3" s="181"/>
      <c r="P3" s="181"/>
      <c r="R3" s="181" t="str">
        <f>N3</f>
        <v>End-Baishakh (2082)</v>
      </c>
      <c r="S3" s="181"/>
      <c r="T3" s="181"/>
    </row>
    <row r="4" spans="2:33" ht="19" customHeight="1" thickBot="1" x14ac:dyDescent="0.4">
      <c r="B4" s="37"/>
      <c r="D4" s="2"/>
      <c r="H4" s="35"/>
      <c r="I4" s="35"/>
      <c r="N4" s="178" t="s">
        <v>46</v>
      </c>
      <c r="O4" s="178"/>
      <c r="P4" s="178"/>
      <c r="R4" s="178" t="str">
        <f>N4</f>
        <v>Nepali risk-free curves - General bucket</v>
      </c>
      <c r="S4" s="178"/>
      <c r="T4" s="178"/>
    </row>
    <row r="5" spans="2:33" ht="19" customHeight="1" x14ac:dyDescent="0.35">
      <c r="B5" s="36" t="s">
        <v>83</v>
      </c>
      <c r="C5" s="36"/>
      <c r="D5" s="2"/>
      <c r="E5" s="2"/>
      <c r="G5" s="35"/>
      <c r="H5" s="35"/>
      <c r="I5" s="35"/>
      <c r="N5" s="174" t="s">
        <v>23</v>
      </c>
      <c r="O5" s="174" t="s">
        <v>41</v>
      </c>
      <c r="P5" s="174" t="s">
        <v>42</v>
      </c>
      <c r="R5" s="175" t="str">
        <f>N5</f>
        <v>General 
non-stressed 
zero coupon rates</v>
      </c>
      <c r="S5" s="175" t="str">
        <f>O5</f>
        <v>General 
Stress up 
zero coupon rates</v>
      </c>
      <c r="T5" s="175" t="str">
        <f>P5</f>
        <v>General 
Stress down 
zero coupon rates</v>
      </c>
      <c r="V5" s="165" t="s">
        <v>44</v>
      </c>
      <c r="Y5" s="168" t="s">
        <v>92</v>
      </c>
      <c r="Z5" s="169"/>
      <c r="AA5" s="170"/>
      <c r="AD5" s="121" t="s">
        <v>96</v>
      </c>
      <c r="AE5" s="121"/>
      <c r="AG5" s="84"/>
    </row>
    <row r="6" spans="2:33" ht="19" customHeight="1" thickBot="1" x14ac:dyDescent="0.4">
      <c r="B6" s="2"/>
      <c r="C6" s="2"/>
      <c r="D6" s="2"/>
      <c r="E6" s="2"/>
      <c r="F6" s="2"/>
      <c r="G6" s="2"/>
      <c r="H6" s="2"/>
      <c r="N6" s="174"/>
      <c r="O6" s="174"/>
      <c r="P6" s="174"/>
      <c r="R6" s="176"/>
      <c r="S6" s="176"/>
      <c r="T6" s="176"/>
      <c r="V6" s="166"/>
      <c r="Y6" s="171"/>
      <c r="Z6" s="172"/>
      <c r="AA6" s="173"/>
      <c r="AD6" s="84"/>
      <c r="AE6" s="84"/>
      <c r="AG6" s="84"/>
    </row>
    <row r="7" spans="2:33" ht="19" customHeight="1" thickBot="1" x14ac:dyDescent="0.4">
      <c r="B7" s="5"/>
      <c r="C7" s="2" t="s">
        <v>5</v>
      </c>
      <c r="D7" s="140" t="s">
        <v>82</v>
      </c>
      <c r="E7" s="141"/>
      <c r="F7" s="141"/>
      <c r="G7" s="141"/>
      <c r="H7" s="141"/>
      <c r="I7" s="142"/>
      <c r="K7" s="143" t="s">
        <v>20</v>
      </c>
      <c r="N7" s="174"/>
      <c r="O7" s="174"/>
      <c r="P7" s="174"/>
      <c r="R7" s="177"/>
      <c r="S7" s="177"/>
      <c r="T7" s="177"/>
      <c r="V7" s="167"/>
      <c r="AE7" s="84"/>
      <c r="AG7" s="84"/>
    </row>
    <row r="8" spans="2:33" ht="19" customHeight="1" thickBot="1" x14ac:dyDescent="0.4">
      <c r="B8" s="3"/>
      <c r="C8" s="4" t="s">
        <v>1</v>
      </c>
      <c r="D8" s="6" t="s">
        <v>0</v>
      </c>
      <c r="E8" s="6" t="s">
        <v>13</v>
      </c>
      <c r="F8" s="6" t="s">
        <v>2</v>
      </c>
      <c r="G8" s="6" t="s">
        <v>3</v>
      </c>
      <c r="H8" s="6" t="s">
        <v>68</v>
      </c>
      <c r="I8" s="7" t="s">
        <v>6</v>
      </c>
      <c r="J8" s="8" t="s">
        <v>7</v>
      </c>
      <c r="K8" s="144"/>
      <c r="M8" s="2">
        <v>1</v>
      </c>
      <c r="N8" s="85">
        <v>5.0015702027116575E-2</v>
      </c>
      <c r="O8" s="85">
        <f>N8*(1+V8)</f>
        <v>7.7524338142030691E-2</v>
      </c>
      <c r="P8" s="85">
        <f>N8*(1-V8)</f>
        <v>2.2507065912202456E-2</v>
      </c>
      <c r="Q8" s="86"/>
      <c r="R8" s="87">
        <f xml:space="preserve"> ( 1 +N8 ) ^-($M8 - 0.5)</f>
        <v>0.97589277607351177</v>
      </c>
      <c r="S8" s="87">
        <f t="shared" ref="S8:T57" si="0" xml:space="preserve"> ( 1 +O8 ) ^-($M8 - 0.5)</f>
        <v>0.96335522183705424</v>
      </c>
      <c r="T8" s="87">
        <f t="shared" si="0"/>
        <v>0.98893293589948228</v>
      </c>
      <c r="V8" s="29">
        <v>0.55000000000000004</v>
      </c>
      <c r="Y8" s="122" t="s">
        <v>93</v>
      </c>
      <c r="Z8" s="123" t="s">
        <v>95</v>
      </c>
      <c r="AA8" s="124" t="s">
        <v>94</v>
      </c>
      <c r="AD8" s="120" t="s">
        <v>97</v>
      </c>
      <c r="AE8" s="84"/>
      <c r="AG8" s="84"/>
    </row>
    <row r="9" spans="2:33" ht="19" customHeight="1" thickBot="1" x14ac:dyDescent="0.4">
      <c r="B9" s="25">
        <v>20820130</v>
      </c>
      <c r="C9" s="2"/>
      <c r="D9" s="2"/>
      <c r="E9" s="2"/>
      <c r="F9" s="2"/>
      <c r="G9" s="2"/>
      <c r="H9" s="2"/>
      <c r="I9" s="2"/>
      <c r="J9" s="2"/>
      <c r="M9" s="2">
        <v>2</v>
      </c>
      <c r="N9" s="85">
        <v>4.8981744675761885E-2</v>
      </c>
      <c r="O9" s="85">
        <f t="shared" ref="O9:O72" si="1">N9*(1+V9)</f>
        <v>7.5921704247430929E-2</v>
      </c>
      <c r="P9" s="85">
        <f t="shared" ref="P9:P72" si="2">N9*(1-V9)</f>
        <v>2.2041785104092847E-2</v>
      </c>
      <c r="Q9" s="86"/>
      <c r="R9" s="87">
        <f t="shared" ref="R9:R57" si="3" xml:space="preserve"> ( 1 +N9 ) ^-($M9 - 0.5)</f>
        <v>0.93078227546130698</v>
      </c>
      <c r="S9" s="87">
        <f t="shared" si="0"/>
        <v>0.89604330089414863</v>
      </c>
      <c r="T9" s="87">
        <f t="shared" si="0"/>
        <v>0.9678254145426527</v>
      </c>
      <c r="V9" s="29">
        <v>0.55000000000000004</v>
      </c>
      <c r="Y9" s="125">
        <v>1</v>
      </c>
      <c r="Z9" s="126">
        <v>0.2</v>
      </c>
      <c r="AA9" s="127">
        <v>7.4999999999999997E-3</v>
      </c>
      <c r="AD9" s="119">
        <v>5.4166666666666669E-2</v>
      </c>
    </row>
    <row r="10" spans="2:33" ht="19" customHeight="1" x14ac:dyDescent="0.35">
      <c r="B10" s="9">
        <v>1</v>
      </c>
      <c r="C10" s="104">
        <v>5.5415000000003919E-2</v>
      </c>
      <c r="D10" s="105">
        <v>4.0331426524647482E-2</v>
      </c>
      <c r="E10" s="105">
        <v>2.7527845988375342E-2</v>
      </c>
      <c r="F10" s="43">
        <v>2.5555269999998114E-2</v>
      </c>
      <c r="G10" s="43">
        <v>4.0281843469260448E-2</v>
      </c>
      <c r="H10" s="43">
        <v>1.4620999999996803E-2</v>
      </c>
      <c r="I10" s="43">
        <f>IF(  ABS( MAX( D10:H10 ) )  &gt;  ABS(  MIN(D10:H10 ) ),
                                                 (  SUM(D10:H10) - ABS( MAX(D10:H10) ) ) / 4,
                                                  (  SUM(D10:H10) +  ABS( MIN(D10:H10)  )  )   / 4 )</f>
        <v>2.6996489864407679E-2</v>
      </c>
      <c r="J10" s="106">
        <f t="shared" ref="J10:J19" si="4" xml:space="preserve"> IF( I10 &gt; 0, MAX( -$AA9, -I10*$Z9 ), MIN( $AA9, -I10*$Z9 )  )</f>
        <v>-5.3992979728815366E-3</v>
      </c>
      <c r="K10" s="107">
        <f>C10+J10</f>
        <v>5.0015702027122383E-2</v>
      </c>
      <c r="M10" s="2">
        <v>3</v>
      </c>
      <c r="N10" s="85">
        <v>4.9257520254698317E-2</v>
      </c>
      <c r="O10" s="85">
        <f t="shared" si="1"/>
        <v>7.6349156394782389E-2</v>
      </c>
      <c r="P10" s="85">
        <f t="shared" si="2"/>
        <v>2.2165884114614242E-2</v>
      </c>
      <c r="Q10" s="86"/>
      <c r="R10" s="87">
        <f t="shared" si="3"/>
        <v>0.88673688430782349</v>
      </c>
      <c r="S10" s="87">
        <f t="shared" si="0"/>
        <v>0.83198800133848416</v>
      </c>
      <c r="T10" s="87">
        <f t="shared" si="0"/>
        <v>0.94666548987590649</v>
      </c>
      <c r="V10" s="29">
        <v>0.55000000000000004</v>
      </c>
      <c r="Y10" s="128">
        <v>2</v>
      </c>
      <c r="Z10" s="129">
        <v>0.2</v>
      </c>
      <c r="AA10" s="130">
        <v>7.4999999999999997E-3</v>
      </c>
      <c r="AD10" s="84"/>
    </row>
    <row r="11" spans="2:33" ht="19" customHeight="1" x14ac:dyDescent="0.35">
      <c r="B11" s="10">
        <v>2</v>
      </c>
      <c r="C11" s="108">
        <v>5.4244098024853526E-2</v>
      </c>
      <c r="D11" s="109">
        <v>3.9669489133915548E-2</v>
      </c>
      <c r="E11" s="44">
        <v>2.6357203447027633E-2</v>
      </c>
      <c r="F11" s="44">
        <v>2.2874498024848533E-2</v>
      </c>
      <c r="G11" s="44">
        <v>3.997584790934039E-2</v>
      </c>
      <c r="H11" s="44">
        <v>1.6345876375911894E-2</v>
      </c>
      <c r="I11" s="44">
        <f t="shared" ref="I11:I19" si="5">IF(  ABS( MAX( D11:H11 ) )  &gt;  ABS(  MIN(D11:H11 ) ),
                                                 (  SUM(D11:H11) - ABS( MAX(D11:H11) ) ) / 4,
                                                  (  SUM(D11:H11) +  ABS( MIN(D11:H11)  )  )   / 4 )</f>
        <v>2.6311766745425902E-2</v>
      </c>
      <c r="J11" s="110">
        <f t="shared" si="4"/>
        <v>-5.2623533490851809E-3</v>
      </c>
      <c r="K11" s="111">
        <f t="shared" ref="K11:K19" si="6">C11+J11</f>
        <v>4.8981744675768345E-2</v>
      </c>
      <c r="M11" s="2">
        <v>4</v>
      </c>
      <c r="N11" s="85">
        <v>4.9803215341001073E-2</v>
      </c>
      <c r="O11" s="85">
        <f t="shared" si="1"/>
        <v>7.7194983778551662E-2</v>
      </c>
      <c r="P11" s="85">
        <f t="shared" si="2"/>
        <v>2.2411446903450479E-2</v>
      </c>
      <c r="Q11" s="86"/>
      <c r="R11" s="87">
        <f t="shared" si="3"/>
        <v>0.84357238615290053</v>
      </c>
      <c r="S11" s="87">
        <f t="shared" si="0"/>
        <v>0.77084999121140096</v>
      </c>
      <c r="T11" s="87">
        <f t="shared" si="0"/>
        <v>0.92535854309898602</v>
      </c>
      <c r="V11" s="29">
        <v>0.55000000000000004</v>
      </c>
      <c r="Y11" s="128">
        <v>3</v>
      </c>
      <c r="Z11" s="129">
        <v>0.2</v>
      </c>
      <c r="AA11" s="130">
        <v>7.4999999999999997E-3</v>
      </c>
      <c r="AD11" s="120" t="s">
        <v>98</v>
      </c>
    </row>
    <row r="12" spans="2:33" ht="19" customHeight="1" x14ac:dyDescent="0.35">
      <c r="B12" s="10">
        <v>3</v>
      </c>
      <c r="C12" s="108">
        <v>5.4560388182655073E-2</v>
      </c>
      <c r="D12" s="109">
        <v>3.9983866307835569E-2</v>
      </c>
      <c r="E12" s="44">
        <v>2.6673073268488778E-2</v>
      </c>
      <c r="F12" s="44">
        <v>2.2063688182650365E-2</v>
      </c>
      <c r="G12" s="44">
        <v>4.0237771324335148E-2</v>
      </c>
      <c r="H12" s="44">
        <v>1.7336730800037614E-2</v>
      </c>
      <c r="I12" s="44">
        <f t="shared" si="5"/>
        <v>2.6514339639753082E-2</v>
      </c>
      <c r="J12" s="110">
        <f t="shared" si="4"/>
        <v>-5.3028679279506167E-3</v>
      </c>
      <c r="K12" s="111">
        <f t="shared" si="6"/>
        <v>4.9257520254704458E-2</v>
      </c>
      <c r="M12" s="2">
        <v>5</v>
      </c>
      <c r="N12" s="85">
        <v>5.0316533203748959E-2</v>
      </c>
      <c r="O12" s="85">
        <f t="shared" si="1"/>
        <v>6.5411493164873644E-2</v>
      </c>
      <c r="P12" s="85">
        <f t="shared" si="2"/>
        <v>3.5221573242624267E-2</v>
      </c>
      <c r="Q12" s="86"/>
      <c r="R12" s="87">
        <f t="shared" si="3"/>
        <v>0.8017871501138415</v>
      </c>
      <c r="S12" s="87">
        <f t="shared" si="0"/>
        <v>0.75192028553616508</v>
      </c>
      <c r="T12" s="87">
        <f t="shared" si="0"/>
        <v>0.85575626627212398</v>
      </c>
      <c r="V12" s="30">
        <v>0.3</v>
      </c>
      <c r="Y12" s="128">
        <v>4</v>
      </c>
      <c r="Z12" s="129">
        <v>0.2</v>
      </c>
      <c r="AA12" s="130">
        <v>7.4999999999999997E-3</v>
      </c>
      <c r="AD12" s="119" t="s">
        <v>99</v>
      </c>
    </row>
    <row r="13" spans="2:33" ht="19" customHeight="1" x14ac:dyDescent="0.35">
      <c r="B13" s="10">
        <v>4</v>
      </c>
      <c r="C13" s="108">
        <v>5.5153274120876894E-2</v>
      </c>
      <c r="D13" s="109">
        <v>4.0369475761892426E-2</v>
      </c>
      <c r="E13" s="44">
        <v>2.6945557393120767E-2</v>
      </c>
      <c r="F13" s="44">
        <v>2.1758804120872055E-2</v>
      </c>
      <c r="G13" s="44">
        <v>4.0364332371390699E-2</v>
      </c>
      <c r="H13" s="44">
        <v>1.7932481712011672E-2</v>
      </c>
      <c r="I13" s="44">
        <f t="shared" si="5"/>
        <v>2.6750293899348798E-2</v>
      </c>
      <c r="J13" s="110">
        <f t="shared" si="4"/>
        <v>-5.3500587798697603E-3</v>
      </c>
      <c r="K13" s="111">
        <f t="shared" si="6"/>
        <v>4.9803215341007137E-2</v>
      </c>
      <c r="M13" s="2">
        <v>6</v>
      </c>
      <c r="N13" s="85">
        <v>5.0762804053349653E-2</v>
      </c>
      <c r="O13" s="85">
        <f t="shared" si="1"/>
        <v>6.5991645269354554E-2</v>
      </c>
      <c r="P13" s="85">
        <f t="shared" si="2"/>
        <v>3.5533962837344751E-2</v>
      </c>
      <c r="Q13" s="86"/>
      <c r="R13" s="87">
        <f t="shared" si="3"/>
        <v>0.76159520419521132</v>
      </c>
      <c r="S13" s="87">
        <f t="shared" si="0"/>
        <v>0.70364579228377211</v>
      </c>
      <c r="T13" s="87">
        <f t="shared" si="0"/>
        <v>0.82527006150418925</v>
      </c>
      <c r="V13" s="30">
        <v>0.3</v>
      </c>
      <c r="Y13" s="128">
        <v>5</v>
      </c>
      <c r="Z13" s="129">
        <v>0.2</v>
      </c>
      <c r="AA13" s="130">
        <v>7.4999999999999997E-3</v>
      </c>
      <c r="AD13" s="84"/>
    </row>
    <row r="14" spans="2:33" ht="19" customHeight="1" thickBot="1" x14ac:dyDescent="0.4">
      <c r="B14" s="10">
        <v>5</v>
      </c>
      <c r="C14" s="112">
        <v>5.56646930187219E-2</v>
      </c>
      <c r="D14" s="113">
        <v>4.0881377463505508E-2</v>
      </c>
      <c r="E14" s="45">
        <v>2.6863726700912194E-2</v>
      </c>
      <c r="F14" s="45">
        <v>2.1512063018716887E-2</v>
      </c>
      <c r="G14" s="45">
        <v>4.0407931308225287E-2</v>
      </c>
      <c r="H14" s="45">
        <v>1.8179475271487E-2</v>
      </c>
      <c r="I14" s="45">
        <f t="shared" si="5"/>
        <v>2.6740799074835342E-2</v>
      </c>
      <c r="J14" s="114">
        <f t="shared" si="4"/>
        <v>-5.3481598149670686E-3</v>
      </c>
      <c r="K14" s="115">
        <f t="shared" si="6"/>
        <v>5.0316533203754829E-2</v>
      </c>
      <c r="M14" s="2">
        <v>7</v>
      </c>
      <c r="N14" s="85">
        <v>5.1209029581862131E-2</v>
      </c>
      <c r="O14" s="85">
        <f t="shared" si="1"/>
        <v>6.6571738456420768E-2</v>
      </c>
      <c r="P14" s="85">
        <f t="shared" si="2"/>
        <v>3.5846320707303488E-2</v>
      </c>
      <c r="Q14" s="86"/>
      <c r="R14" s="87">
        <f t="shared" si="3"/>
        <v>0.72280469101527145</v>
      </c>
      <c r="S14" s="87">
        <f t="shared" si="0"/>
        <v>0.65775556866050999</v>
      </c>
      <c r="T14" s="87">
        <f t="shared" si="0"/>
        <v>0.79539044479334597</v>
      </c>
      <c r="V14" s="30">
        <v>0.3</v>
      </c>
      <c r="Y14" s="128">
        <v>6</v>
      </c>
      <c r="Z14" s="129">
        <v>0.2</v>
      </c>
      <c r="AA14" s="130">
        <v>7.4999999999999997E-3</v>
      </c>
      <c r="AC14" s="28"/>
      <c r="AD14" s="84"/>
    </row>
    <row r="15" spans="2:33" ht="19" customHeight="1" x14ac:dyDescent="0.35">
      <c r="B15" s="10">
        <v>6</v>
      </c>
      <c r="C15" s="108">
        <v>5.607691543626081E-2</v>
      </c>
      <c r="D15" s="109">
        <v>4.1083654706430828E-2</v>
      </c>
      <c r="E15" s="44">
        <v>2.6565070125237344E-2</v>
      </c>
      <c r="F15" s="44">
        <v>2.123926543625565E-2</v>
      </c>
      <c r="G15" s="44">
        <v>4.0348842218869807E-2</v>
      </c>
      <c r="H15" s="44">
        <v>1.8129049877750436E-2</v>
      </c>
      <c r="I15" s="49">
        <f t="shared" si="5"/>
        <v>2.6570556914528309E-2</v>
      </c>
      <c r="J15" s="110">
        <f t="shared" si="4"/>
        <v>-5.3141113829056619E-3</v>
      </c>
      <c r="K15" s="116">
        <f t="shared" si="6"/>
        <v>5.0762804053355148E-2</v>
      </c>
      <c r="M15" s="2">
        <v>8</v>
      </c>
      <c r="N15" s="85">
        <v>5.1641380610690568E-2</v>
      </c>
      <c r="O15" s="85">
        <f t="shared" si="1"/>
        <v>5.9387587702294152E-2</v>
      </c>
      <c r="P15" s="85">
        <f t="shared" si="2"/>
        <v>4.3895173519086984E-2</v>
      </c>
      <c r="Q15" s="86"/>
      <c r="R15" s="87">
        <f t="shared" si="3"/>
        <v>0.68547638881129447</v>
      </c>
      <c r="S15" s="87">
        <f t="shared" si="0"/>
        <v>0.6487664730453061</v>
      </c>
      <c r="T15" s="87">
        <f t="shared" si="0"/>
        <v>0.72455828683156032</v>
      </c>
      <c r="V15" s="29">
        <v>0.15</v>
      </c>
      <c r="Y15" s="128">
        <v>7</v>
      </c>
      <c r="Z15" s="129">
        <v>0.2</v>
      </c>
      <c r="AA15" s="130">
        <v>7.4999999999999997E-3</v>
      </c>
      <c r="AC15" s="28"/>
      <c r="AD15" s="84"/>
    </row>
    <row r="16" spans="2:33" ht="19" customHeight="1" x14ac:dyDescent="0.35">
      <c r="B16" s="10">
        <v>7</v>
      </c>
      <c r="C16" s="108">
        <v>5.6449744187717865E-2</v>
      </c>
      <c r="D16" s="109">
        <v>4.1139871704488185E-2</v>
      </c>
      <c r="E16" s="44">
        <v>2.6166032115603199E-2</v>
      </c>
      <c r="F16" s="44">
        <v>2.0971984187712511E-2</v>
      </c>
      <c r="G16" s="44">
        <v>3.9659482764470066E-2</v>
      </c>
      <c r="H16" s="44">
        <v>1.8016793049220992E-2</v>
      </c>
      <c r="I16" s="44">
        <f t="shared" si="5"/>
        <v>2.6203573029251692E-2</v>
      </c>
      <c r="J16" s="110">
        <f t="shared" si="4"/>
        <v>-5.2407146058503391E-3</v>
      </c>
      <c r="K16" s="111">
        <f t="shared" si="6"/>
        <v>5.120902958186753E-2</v>
      </c>
      <c r="M16" s="2">
        <v>9</v>
      </c>
      <c r="N16" s="85">
        <v>5.2037052539124495E-2</v>
      </c>
      <c r="O16" s="85">
        <f t="shared" si="1"/>
        <v>5.9842610419993163E-2</v>
      </c>
      <c r="P16" s="85">
        <f t="shared" si="2"/>
        <v>4.4231494658255821E-2</v>
      </c>
      <c r="Q16" s="86"/>
      <c r="R16" s="87">
        <f t="shared" si="3"/>
        <v>0.64973490009589785</v>
      </c>
      <c r="S16" s="87">
        <f t="shared" si="0"/>
        <v>0.61016642015813671</v>
      </c>
      <c r="T16" s="87">
        <f t="shared" si="0"/>
        <v>0.69219316233195927</v>
      </c>
      <c r="V16" s="29">
        <v>0.15</v>
      </c>
      <c r="Y16" s="128">
        <v>8</v>
      </c>
      <c r="Z16" s="129">
        <v>0.2</v>
      </c>
      <c r="AA16" s="130">
        <v>7.4999999999999997E-3</v>
      </c>
      <c r="AC16" s="28"/>
      <c r="AD16" s="84"/>
    </row>
    <row r="17" spans="2:27" ht="19" customHeight="1" x14ac:dyDescent="0.35">
      <c r="B17" s="10">
        <v>8</v>
      </c>
      <c r="C17" s="108">
        <v>5.6815058257349449E-2</v>
      </c>
      <c r="D17" s="109">
        <v>4.1186953216429956E-2</v>
      </c>
      <c r="E17" s="44">
        <v>2.5732282031405429E-2</v>
      </c>
      <c r="F17" s="44">
        <v>2.0743868257344422E-2</v>
      </c>
      <c r="G17" s="44">
        <v>3.9078155960150518E-2</v>
      </c>
      <c r="H17" s="44">
        <v>1.7919246684174439E-2</v>
      </c>
      <c r="I17" s="44">
        <f t="shared" si="5"/>
        <v>2.5868388233268702E-2</v>
      </c>
      <c r="J17" s="110">
        <f t="shared" si="4"/>
        <v>-5.1736776466537408E-3</v>
      </c>
      <c r="K17" s="111">
        <f t="shared" si="6"/>
        <v>5.164138061069571E-2</v>
      </c>
      <c r="M17" s="2">
        <v>10</v>
      </c>
      <c r="N17" s="85">
        <v>5.2383325869202135E-2</v>
      </c>
      <c r="O17" s="85">
        <f t="shared" si="1"/>
        <v>6.024082474958245E-2</v>
      </c>
      <c r="P17" s="85">
        <f t="shared" si="2"/>
        <v>4.4525826988821814E-2</v>
      </c>
      <c r="Q17" s="86"/>
      <c r="R17" s="87">
        <f t="shared" si="3"/>
        <v>0.61566915337375172</v>
      </c>
      <c r="S17" s="87">
        <f t="shared" si="0"/>
        <v>0.57366325587477429</v>
      </c>
      <c r="T17" s="87">
        <f t="shared" si="0"/>
        <v>0.66110092237252138</v>
      </c>
      <c r="V17" s="29">
        <v>0.15</v>
      </c>
      <c r="Y17" s="128">
        <v>9</v>
      </c>
      <c r="Z17" s="129">
        <v>0.2</v>
      </c>
      <c r="AA17" s="130">
        <v>7.4999999999999997E-3</v>
      </c>
    </row>
    <row r="18" spans="2:27" ht="19" customHeight="1" thickBot="1" x14ac:dyDescent="0.4">
      <c r="B18" s="10">
        <v>9</v>
      </c>
      <c r="C18" s="108">
        <v>5.7154320272094994E-2</v>
      </c>
      <c r="D18" s="109">
        <v>4.1205973793035255E-2</v>
      </c>
      <c r="E18" s="44">
        <v>2.5317516987600319E-2</v>
      </c>
      <c r="F18" s="44">
        <v>2.052879027208987E-2</v>
      </c>
      <c r="G18" s="44">
        <v>3.8688590783482191E-2</v>
      </c>
      <c r="H18" s="44">
        <v>1.7810456616140113E-2</v>
      </c>
      <c r="I18" s="44">
        <f t="shared" si="5"/>
        <v>2.5586338664828123E-2</v>
      </c>
      <c r="J18" s="110">
        <f t="shared" si="4"/>
        <v>-5.1172677329656248E-3</v>
      </c>
      <c r="K18" s="111">
        <f t="shared" si="6"/>
        <v>5.2037052539129366E-2</v>
      </c>
      <c r="M18" s="2">
        <v>11</v>
      </c>
      <c r="N18" s="85">
        <v>5.2659655086557899E-2</v>
      </c>
      <c r="O18" s="85">
        <f t="shared" si="1"/>
        <v>6.0558603349541579E-2</v>
      </c>
      <c r="P18" s="85">
        <f t="shared" si="2"/>
        <v>4.4760706823574213E-2</v>
      </c>
      <c r="Q18" s="86"/>
      <c r="R18" s="87">
        <f t="shared" si="3"/>
        <v>0.58341317024361483</v>
      </c>
      <c r="S18" s="87">
        <f t="shared" si="0"/>
        <v>0.53936896132873324</v>
      </c>
      <c r="T18" s="87">
        <f t="shared" si="0"/>
        <v>0.6314271902547105</v>
      </c>
      <c r="V18" s="29">
        <v>0.15</v>
      </c>
      <c r="Y18" s="131">
        <v>10</v>
      </c>
      <c r="Z18" s="132">
        <v>0.2</v>
      </c>
      <c r="AA18" s="133">
        <v>7.4999999999999997E-3</v>
      </c>
    </row>
    <row r="19" spans="2:27" ht="19" customHeight="1" thickBot="1" x14ac:dyDescent="0.4">
      <c r="B19" s="11">
        <v>10</v>
      </c>
      <c r="C19" s="112">
        <v>5.7449588077131075E-2</v>
      </c>
      <c r="D19" s="113">
        <v>4.1178793512105072E-2</v>
      </c>
      <c r="E19" s="45">
        <v>2.4956336219429387E-2</v>
      </c>
      <c r="F19" s="45">
        <v>2.0304198077125912E-2</v>
      </c>
      <c r="G19" s="45">
        <v>3.8400842994786411E-2</v>
      </c>
      <c r="H19" s="45">
        <v>1.7663866867143163E-2</v>
      </c>
      <c r="I19" s="45">
        <f t="shared" si="5"/>
        <v>2.5331311039621218E-2</v>
      </c>
      <c r="J19" s="114">
        <f t="shared" si="4"/>
        <v>-5.066262207924244E-3</v>
      </c>
      <c r="K19" s="117">
        <f t="shared" si="6"/>
        <v>5.2383325869206833E-2</v>
      </c>
      <c r="M19" s="2">
        <v>12</v>
      </c>
      <c r="N19" s="85">
        <v>5.2877528691101405E-2</v>
      </c>
      <c r="O19" s="85">
        <f t="shared" si="1"/>
        <v>6.0809157994766612E-2</v>
      </c>
      <c r="P19" s="85">
        <f t="shared" si="2"/>
        <v>4.4945899387436192E-2</v>
      </c>
      <c r="Q19" s="86"/>
      <c r="R19" s="87">
        <f t="shared" si="3"/>
        <v>0.55291025810092309</v>
      </c>
      <c r="S19" s="87">
        <f t="shared" si="0"/>
        <v>0.50719096200176261</v>
      </c>
      <c r="T19" s="87">
        <f t="shared" si="0"/>
        <v>0.60314430368679428</v>
      </c>
      <c r="V19" s="29">
        <v>0.15</v>
      </c>
    </row>
    <row r="20" spans="2:27" ht="19" customHeight="1" x14ac:dyDescent="0.35">
      <c r="M20" s="2">
        <v>13</v>
      </c>
      <c r="N20" s="85">
        <v>5.3051774985173328E-2</v>
      </c>
      <c r="O20" s="85">
        <f t="shared" si="1"/>
        <v>6.100954123294932E-2</v>
      </c>
      <c r="P20" s="85">
        <f t="shared" si="2"/>
        <v>4.5094008737397329E-2</v>
      </c>
      <c r="Q20" s="86"/>
      <c r="R20" s="87">
        <f t="shared" si="3"/>
        <v>0.52405690033911856</v>
      </c>
      <c r="S20" s="87">
        <f t="shared" si="0"/>
        <v>0.47698957036945216</v>
      </c>
      <c r="T20" s="87">
        <f t="shared" si="0"/>
        <v>0.57617979461714952</v>
      </c>
      <c r="V20" s="29">
        <v>0.15</v>
      </c>
    </row>
    <row r="21" spans="2:27" ht="19" customHeight="1" x14ac:dyDescent="0.35">
      <c r="M21" s="2">
        <v>14</v>
      </c>
      <c r="N21" s="85">
        <v>5.3192844846323917E-2</v>
      </c>
      <c r="O21" s="85">
        <f t="shared" si="1"/>
        <v>6.1171771573272499E-2</v>
      </c>
      <c r="P21" s="85">
        <f t="shared" si="2"/>
        <v>4.5213918119375328E-2</v>
      </c>
      <c r="Q21" s="86"/>
      <c r="R21" s="87">
        <f t="shared" si="3"/>
        <v>0.49675626233878767</v>
      </c>
      <c r="S21" s="87">
        <f t="shared" si="0"/>
        <v>0.44863505220060318</v>
      </c>
      <c r="T21" s="87">
        <f t="shared" si="0"/>
        <v>0.55046538399551659</v>
      </c>
      <c r="V21" s="29">
        <v>0.15</v>
      </c>
    </row>
    <row r="22" spans="2:27" ht="19" customHeight="1" x14ac:dyDescent="0.35">
      <c r="M22" s="2">
        <v>15</v>
      </c>
      <c r="N22" s="85">
        <v>5.3308284388081884E-2</v>
      </c>
      <c r="O22" s="85">
        <f t="shared" si="1"/>
        <v>6.130452704629416E-2</v>
      </c>
      <c r="P22" s="85">
        <f t="shared" si="2"/>
        <v>4.53120417298696E-2</v>
      </c>
      <c r="Q22" s="86"/>
      <c r="R22" s="87">
        <f t="shared" si="3"/>
        <v>0.47091795607892406</v>
      </c>
      <c r="S22" s="87">
        <f t="shared" si="0"/>
        <v>0.42200709956163546</v>
      </c>
      <c r="T22" s="87">
        <f t="shared" si="0"/>
        <v>0.52593694079155107</v>
      </c>
      <c r="V22" s="29">
        <v>0.15</v>
      </c>
    </row>
    <row r="23" spans="2:27" ht="19" customHeight="1" x14ac:dyDescent="0.35">
      <c r="B23" s="5"/>
      <c r="C23" s="2" t="s">
        <v>5</v>
      </c>
      <c r="D23" s="140" t="s">
        <v>82</v>
      </c>
      <c r="E23" s="141"/>
      <c r="F23" s="141"/>
      <c r="G23" s="141"/>
      <c r="H23" s="141"/>
      <c r="I23" s="142"/>
      <c r="K23" s="143" t="s">
        <v>20</v>
      </c>
      <c r="M23" s="2">
        <v>16</v>
      </c>
      <c r="N23" s="85">
        <v>5.3403654537977241E-2</v>
      </c>
      <c r="O23" s="85">
        <f t="shared" si="1"/>
        <v>6.1414202718673823E-2</v>
      </c>
      <c r="P23" s="85">
        <f t="shared" si="2"/>
        <v>4.5393106357280652E-2</v>
      </c>
      <c r="Q23" s="86"/>
      <c r="R23" s="87">
        <f t="shared" si="3"/>
        <v>0.44645766036844353</v>
      </c>
      <c r="S23" s="87">
        <f t="shared" si="0"/>
        <v>0.39699417425532518</v>
      </c>
      <c r="T23" s="87">
        <f t="shared" si="0"/>
        <v>0.50253429547192086</v>
      </c>
      <c r="V23" s="29">
        <v>0.15</v>
      </c>
    </row>
    <row r="24" spans="2:27" ht="19" customHeight="1" x14ac:dyDescent="0.35">
      <c r="B24" s="3"/>
      <c r="C24" s="4" t="s">
        <v>1</v>
      </c>
      <c r="D24" s="6" t="s">
        <v>0</v>
      </c>
      <c r="E24" s="6" t="s">
        <v>13</v>
      </c>
      <c r="F24" s="6" t="s">
        <v>2</v>
      </c>
      <c r="G24" s="6" t="s">
        <v>3</v>
      </c>
      <c r="H24" s="6" t="s">
        <v>68</v>
      </c>
      <c r="I24" s="7" t="s">
        <v>6</v>
      </c>
      <c r="J24" s="8" t="s">
        <v>7</v>
      </c>
      <c r="K24" s="144"/>
      <c r="M24" s="2">
        <v>17</v>
      </c>
      <c r="N24" s="85">
        <v>5.3483125127148368E-2</v>
      </c>
      <c r="O24" s="85">
        <f t="shared" si="1"/>
        <v>6.1505593896220616E-2</v>
      </c>
      <c r="P24" s="85">
        <f t="shared" si="2"/>
        <v>4.5460656358076112E-2</v>
      </c>
      <c r="Q24" s="86"/>
      <c r="R24" s="87">
        <f t="shared" si="3"/>
        <v>0.4232966914304308</v>
      </c>
      <c r="S24" s="87">
        <f t="shared" si="0"/>
        <v>0.37349282409720452</v>
      </c>
      <c r="T24" s="87">
        <f t="shared" si="0"/>
        <v>0.48020099260270799</v>
      </c>
      <c r="V24" s="29">
        <v>0.15</v>
      </c>
    </row>
    <row r="25" spans="2:27" ht="19" customHeight="1" thickBot="1" x14ac:dyDescent="0.4">
      <c r="B25" s="25">
        <v>20811230</v>
      </c>
      <c r="C25" s="2"/>
      <c r="D25" s="2"/>
      <c r="E25" s="2"/>
      <c r="F25" s="2"/>
      <c r="G25" s="2"/>
      <c r="H25" s="2"/>
      <c r="I25" s="2"/>
      <c r="J25" s="2"/>
      <c r="M25" s="2">
        <v>18</v>
      </c>
      <c r="N25" s="85">
        <v>5.3549870044305115E-2</v>
      </c>
      <c r="O25" s="85">
        <f t="shared" si="1"/>
        <v>6.1582350550950876E-2</v>
      </c>
      <c r="P25" s="85">
        <f t="shared" si="2"/>
        <v>4.5517389537659346E-2</v>
      </c>
      <c r="Q25" s="86"/>
      <c r="R25" s="87">
        <f t="shared" si="3"/>
        <v>0.40136157043420762</v>
      </c>
      <c r="S25" s="87">
        <f t="shared" si="0"/>
        <v>0.35140702043562388</v>
      </c>
      <c r="T25" s="87">
        <f t="shared" si="0"/>
        <v>0.45888402546591883</v>
      </c>
      <c r="V25" s="29">
        <v>0.15</v>
      </c>
    </row>
    <row r="26" spans="2:27" ht="19" customHeight="1" x14ac:dyDescent="0.35">
      <c r="B26" s="9">
        <v>1</v>
      </c>
      <c r="C26" s="104">
        <v>5.7574999999999342E-2</v>
      </c>
      <c r="D26" s="105">
        <v>4.2896576096747852E-2</v>
      </c>
      <c r="E26" s="105">
        <v>2.2033569464496527E-2</v>
      </c>
      <c r="F26" s="43">
        <v>2.6120469999999306E-2</v>
      </c>
      <c r="G26" s="43">
        <v>4.2644098322179011E-2</v>
      </c>
      <c r="H26" s="43">
        <v>1.8221000000005219E-2</v>
      </c>
      <c r="I26" s="43">
        <f>IF(  ABS( MAX( D26:H26 ) )  &gt;  ABS(  MIN(D26:H26 ) ),
                                                 (  SUM(D26:H26) - ABS( MAX(D26:H26) ) ) / 4,
                                                  (  SUM(D26:H26) +  ABS( MIN(D26:H26)  )  )   / 4 )</f>
        <v>2.7254784446670011E-2</v>
      </c>
      <c r="J26" s="106">
        <f t="shared" ref="J26:J35" si="7" xml:space="preserve"> IF( I26 &gt; 0, MAX( -$AA9, -I26*$Z9 ), MIN( $AA9, -I26*$Z9 )  )</f>
        <v>-5.4509568893340021E-3</v>
      </c>
      <c r="K26" s="107">
        <f>C26+J26</f>
        <v>5.212404311066534E-2</v>
      </c>
      <c r="M26" s="2">
        <v>19</v>
      </c>
      <c r="N26" s="85">
        <v>5.3606336772800356E-2</v>
      </c>
      <c r="O26" s="85">
        <f t="shared" si="1"/>
        <v>6.1647287288720404E-2</v>
      </c>
      <c r="P26" s="85">
        <f t="shared" si="2"/>
        <v>4.5565386256880301E-2</v>
      </c>
      <c r="Q26" s="86"/>
      <c r="R26" s="87">
        <f t="shared" si="3"/>
        <v>0.3805836102970907</v>
      </c>
      <c r="S26" s="87">
        <f t="shared" si="0"/>
        <v>0.33064753844697642</v>
      </c>
      <c r="T26" s="87">
        <f t="shared" si="0"/>
        <v>0.43853357428913958</v>
      </c>
      <c r="V26" s="29">
        <v>0.15</v>
      </c>
    </row>
    <row r="27" spans="2:27" ht="19" customHeight="1" x14ac:dyDescent="0.35">
      <c r="B27" s="10">
        <v>2</v>
      </c>
      <c r="C27" s="108">
        <v>5.5750564089313448E-2</v>
      </c>
      <c r="D27" s="109">
        <v>4.1885760865445043E-2</v>
      </c>
      <c r="E27" s="44">
        <v>2.3000040353891693E-2</v>
      </c>
      <c r="F27" s="44">
        <v>2.348231408931345E-2</v>
      </c>
      <c r="G27" s="44">
        <v>4.178589095115548E-2</v>
      </c>
      <c r="H27" s="44">
        <v>1.8673970257531813E-2</v>
      </c>
      <c r="I27" s="44">
        <f t="shared" ref="I27:I35" si="8">IF(  ABS( MAX( D27:H27 ) )  &gt;  ABS(  MIN(D27:H27 ) ),
                                                 (  SUM(D27:H27) - ABS( MAX(D27:H27) ) ) / 4,
                                                  (  SUM(D27:H27) +  ABS( MIN(D27:H27)  )  )   / 4 )</f>
        <v>2.6735553912973109E-2</v>
      </c>
      <c r="J27" s="110">
        <f t="shared" si="7"/>
        <v>-5.3471107825946223E-3</v>
      </c>
      <c r="K27" s="111">
        <f t="shared" ref="K27:K35" si="9">C27+J27</f>
        <v>5.0403453306718825E-2</v>
      </c>
      <c r="M27" s="2">
        <v>20</v>
      </c>
      <c r="N27" s="85">
        <v>5.3654434325189682E-2</v>
      </c>
      <c r="O27" s="85">
        <f t="shared" si="1"/>
        <v>6.1702599473968132E-2</v>
      </c>
      <c r="P27" s="85">
        <f t="shared" si="2"/>
        <v>4.5606269176411231E-2</v>
      </c>
      <c r="Q27" s="86"/>
      <c r="R27" s="87">
        <f t="shared" si="3"/>
        <v>0.36089853155145157</v>
      </c>
      <c r="S27" s="87">
        <f t="shared" si="0"/>
        <v>0.31113138814086472</v>
      </c>
      <c r="T27" s="87">
        <f t="shared" si="0"/>
        <v>0.41910275852784296</v>
      </c>
      <c r="V27" s="29">
        <v>0.15</v>
      </c>
    </row>
    <row r="28" spans="2:27" ht="19" customHeight="1" x14ac:dyDescent="0.35">
      <c r="B28" s="10">
        <v>3</v>
      </c>
      <c r="C28" s="108">
        <v>5.587266825216064E-2</v>
      </c>
      <c r="D28" s="109">
        <v>4.2005153471639467E-2</v>
      </c>
      <c r="E28" s="44">
        <v>2.0248000702314028E-2</v>
      </c>
      <c r="F28" s="44">
        <v>2.2731958252160567E-2</v>
      </c>
      <c r="G28" s="44">
        <v>4.1802128206846589E-2</v>
      </c>
      <c r="H28" s="44">
        <v>1.9044501571448658E-2</v>
      </c>
      <c r="I28" s="44">
        <f t="shared" si="8"/>
        <v>2.5956647183192461E-2</v>
      </c>
      <c r="J28" s="110">
        <f t="shared" si="7"/>
        <v>-5.1913294366384925E-3</v>
      </c>
      <c r="K28" s="111">
        <f t="shared" si="9"/>
        <v>5.0681338815522149E-2</v>
      </c>
      <c r="M28" s="2">
        <v>21</v>
      </c>
      <c r="N28" s="85">
        <v>5.3695666831582667E-2</v>
      </c>
      <c r="O28" s="85">
        <f t="shared" si="1"/>
        <v>6.1750016856320061E-2</v>
      </c>
      <c r="P28" s="85">
        <f t="shared" si="2"/>
        <v>4.5641316806845265E-2</v>
      </c>
      <c r="Q28" s="86"/>
      <c r="R28" s="87">
        <f t="shared" si="3"/>
        <v>0.34224611055477938</v>
      </c>
      <c r="S28" s="87">
        <f t="shared" si="0"/>
        <v>0.29278129715026591</v>
      </c>
      <c r="T28" s="87">
        <f t="shared" si="0"/>
        <v>0.40054740769545039</v>
      </c>
      <c r="V28" s="29">
        <v>0.15</v>
      </c>
    </row>
    <row r="29" spans="2:27" ht="19" customHeight="1" x14ac:dyDescent="0.35">
      <c r="B29" s="10">
        <v>4</v>
      </c>
      <c r="C29" s="108">
        <v>5.6437374745563762E-2</v>
      </c>
      <c r="D29" s="109">
        <v>4.2362479344481452E-2</v>
      </c>
      <c r="E29" s="44">
        <v>2.465381632453556E-2</v>
      </c>
      <c r="F29" s="44">
        <v>2.2433294745563881E-2</v>
      </c>
      <c r="G29" s="44">
        <v>4.1849204137708984E-2</v>
      </c>
      <c r="H29" s="44">
        <v>1.9312697126910194E-2</v>
      </c>
      <c r="I29" s="44">
        <f t="shared" si="8"/>
        <v>2.7062253083679655E-2</v>
      </c>
      <c r="J29" s="110">
        <f t="shared" si="7"/>
        <v>-5.4124506167359315E-3</v>
      </c>
      <c r="K29" s="111">
        <f t="shared" si="9"/>
        <v>5.102492412882783E-2</v>
      </c>
      <c r="M29" s="2">
        <v>22</v>
      </c>
      <c r="N29" s="85">
        <v>5.3731230129208774E-2</v>
      </c>
      <c r="O29" s="85">
        <f t="shared" si="1"/>
        <v>6.1790914648590087E-2</v>
      </c>
      <c r="P29" s="85">
        <f t="shared" si="2"/>
        <v>4.5671545609827453E-2</v>
      </c>
      <c r="Q29" s="86"/>
      <c r="R29" s="87">
        <f t="shared" si="3"/>
        <v>0.32456985996548793</v>
      </c>
      <c r="S29" s="87">
        <f t="shared" si="0"/>
        <v>0.27552524302715586</v>
      </c>
      <c r="T29" s="87">
        <f t="shared" si="0"/>
        <v>0.3828258520633111</v>
      </c>
      <c r="V29" s="29">
        <v>0.15</v>
      </c>
    </row>
    <row r="30" spans="2:27" ht="19" customHeight="1" thickBot="1" x14ac:dyDescent="0.4">
      <c r="B30" s="10">
        <v>5</v>
      </c>
      <c r="C30" s="112">
        <v>5.6950392887860746E-2</v>
      </c>
      <c r="D30" s="113">
        <v>4.2771702792533617E-2</v>
      </c>
      <c r="E30" s="45">
        <v>2.4859655593524765E-2</v>
      </c>
      <c r="F30" s="45">
        <v>2.2123092887861295E-2</v>
      </c>
      <c r="G30" s="45">
        <v>4.1790145970953541E-2</v>
      </c>
      <c r="H30" s="45">
        <v>1.9416980315541288E-2</v>
      </c>
      <c r="I30" s="45">
        <f t="shared" si="8"/>
        <v>2.7047468691970222E-2</v>
      </c>
      <c r="J30" s="114">
        <f t="shared" si="7"/>
        <v>-5.4094937383940452E-3</v>
      </c>
      <c r="K30" s="115">
        <f t="shared" si="9"/>
        <v>5.1540899149466704E-2</v>
      </c>
      <c r="M30" s="2">
        <v>23</v>
      </c>
      <c r="N30" s="85">
        <v>5.3762082665833599E-2</v>
      </c>
      <c r="O30" s="85">
        <f t="shared" si="1"/>
        <v>6.1826395065708632E-2</v>
      </c>
      <c r="P30" s="85">
        <f t="shared" si="2"/>
        <v>4.5697770265958559E-2</v>
      </c>
      <c r="Q30" s="86"/>
      <c r="R30" s="87">
        <f t="shared" si="3"/>
        <v>0.30781673975136348</v>
      </c>
      <c r="S30" s="87">
        <f t="shared" si="0"/>
        <v>0.25929603126093387</v>
      </c>
      <c r="T30" s="87">
        <f t="shared" si="0"/>
        <v>0.36589873288841301</v>
      </c>
      <c r="V30" s="29">
        <v>0.15</v>
      </c>
    </row>
    <row r="31" spans="2:27" ht="19" customHeight="1" x14ac:dyDescent="0.35">
      <c r="B31" s="10">
        <v>6</v>
      </c>
      <c r="C31" s="108">
        <v>5.7345889857437271E-2</v>
      </c>
      <c r="D31" s="109">
        <v>4.2905542593230539E-2</v>
      </c>
      <c r="E31" s="44">
        <v>2.4634549604477307E-2</v>
      </c>
      <c r="F31" s="44">
        <v>2.1753849857437446E-2</v>
      </c>
      <c r="G31" s="44">
        <v>4.1464685234847254E-2</v>
      </c>
      <c r="H31" s="44">
        <v>1.9368961693193132E-2</v>
      </c>
      <c r="I31" s="49">
        <f t="shared" si="8"/>
        <v>2.6805511597488785E-2</v>
      </c>
      <c r="J31" s="110">
        <f t="shared" si="7"/>
        <v>-5.3611023194977576E-3</v>
      </c>
      <c r="K31" s="116">
        <f t="shared" si="9"/>
        <v>5.1984787537939517E-2</v>
      </c>
      <c r="M31" s="2">
        <v>24</v>
      </c>
      <c r="N31" s="85">
        <v>5.3788998256284248E-2</v>
      </c>
      <c r="O31" s="85">
        <f t="shared" si="1"/>
        <v>6.1857347994726884E-2</v>
      </c>
      <c r="P31" s="85">
        <f t="shared" si="2"/>
        <v>4.5720648517841612E-2</v>
      </c>
      <c r="Q31" s="86"/>
      <c r="R31" s="87">
        <f t="shared" si="3"/>
        <v>0.29193689626311736</v>
      </c>
      <c r="S31" s="87">
        <f t="shared" si="0"/>
        <v>0.24403091471295685</v>
      </c>
      <c r="T31" s="87">
        <f t="shared" si="0"/>
        <v>0.34972883099639013</v>
      </c>
      <c r="V31" s="29">
        <v>0.15</v>
      </c>
    </row>
    <row r="32" spans="2:27" ht="19" customHeight="1" x14ac:dyDescent="0.35">
      <c r="B32" s="10">
        <v>7</v>
      </c>
      <c r="C32" s="108">
        <v>5.7683380861279332E-2</v>
      </c>
      <c r="D32" s="109">
        <v>4.2874541190063953E-2</v>
      </c>
      <c r="E32" s="44">
        <v>2.4624545689652777E-2</v>
      </c>
      <c r="F32" s="44">
        <v>2.1400560861279505E-2</v>
      </c>
      <c r="G32" s="44">
        <v>4.099533774679287E-2</v>
      </c>
      <c r="H32" s="44">
        <v>1.9289592269527756E-2</v>
      </c>
      <c r="I32" s="44">
        <f t="shared" si="8"/>
        <v>2.6577509141813227E-2</v>
      </c>
      <c r="J32" s="110">
        <f t="shared" si="7"/>
        <v>-5.3155018283626461E-3</v>
      </c>
      <c r="K32" s="111">
        <f t="shared" si="9"/>
        <v>5.2367879032916689E-2</v>
      </c>
      <c r="M32" s="2">
        <v>25</v>
      </c>
      <c r="N32" s="85">
        <v>5.3812605815619197E-2</v>
      </c>
      <c r="O32" s="85">
        <f t="shared" si="1"/>
        <v>6.1884496687962073E-2</v>
      </c>
      <c r="P32" s="85">
        <f t="shared" si="2"/>
        <v>4.5740714943276313E-2</v>
      </c>
      <c r="Q32" s="86"/>
      <c r="R32" s="87">
        <f t="shared" si="3"/>
        <v>0.27688342666954169</v>
      </c>
      <c r="S32" s="87">
        <f t="shared" si="0"/>
        <v>0.22967125014619788</v>
      </c>
      <c r="T32" s="87">
        <f t="shared" si="0"/>
        <v>0.33428091218112882</v>
      </c>
      <c r="V32" s="29">
        <v>0.15</v>
      </c>
    </row>
    <row r="33" spans="2:22" ht="19" customHeight="1" x14ac:dyDescent="0.35">
      <c r="B33" s="10">
        <v>8</v>
      </c>
      <c r="C33" s="108">
        <v>5.8002688635885979E-2</v>
      </c>
      <c r="D33" s="109">
        <v>4.2876813289114413E-2</v>
      </c>
      <c r="E33" s="44">
        <v>2.4448101241682174E-2</v>
      </c>
      <c r="F33" s="44">
        <v>2.1110178635886268E-2</v>
      </c>
      <c r="G33" s="44">
        <v>4.0494230196511438E-2</v>
      </c>
      <c r="H33" s="44">
        <v>1.9217442928818551E-2</v>
      </c>
      <c r="I33" s="44">
        <f t="shared" si="8"/>
        <v>2.6317488250724608E-2</v>
      </c>
      <c r="J33" s="110">
        <f t="shared" si="7"/>
        <v>-5.2634976501449221E-3</v>
      </c>
      <c r="K33" s="111">
        <f t="shared" si="9"/>
        <v>5.2739190985741057E-2</v>
      </c>
      <c r="M33" s="2">
        <v>26</v>
      </c>
      <c r="N33" s="85">
        <v>5.3833419612663969E-2</v>
      </c>
      <c r="O33" s="85">
        <f t="shared" si="1"/>
        <v>6.1908432554563561E-2</v>
      </c>
      <c r="P33" s="85">
        <f t="shared" si="2"/>
        <v>4.5758406670764369E-2</v>
      </c>
      <c r="Q33" s="86"/>
      <c r="R33" s="87">
        <f t="shared" si="3"/>
        <v>0.26261216607908222</v>
      </c>
      <c r="S33" s="87">
        <f t="shared" si="0"/>
        <v>0.21616218776834109</v>
      </c>
      <c r="T33" s="87">
        <f t="shared" si="0"/>
        <v>0.31952158777279616</v>
      </c>
      <c r="V33" s="29">
        <v>0.15</v>
      </c>
    </row>
    <row r="34" spans="2:22" ht="19" customHeight="1" x14ac:dyDescent="0.35">
      <c r="B34" s="10">
        <v>9</v>
      </c>
      <c r="C34" s="108">
        <v>5.830005566844676E-2</v>
      </c>
      <c r="D34" s="109">
        <v>4.2855013304520906E-2</v>
      </c>
      <c r="E34" s="44">
        <v>2.4183355660546413E-2</v>
      </c>
      <c r="F34" s="44">
        <v>2.0872855668446988E-2</v>
      </c>
      <c r="G34" s="44">
        <v>4.0023176434967223E-2</v>
      </c>
      <c r="H34" s="44">
        <v>1.914436259164698E-2</v>
      </c>
      <c r="I34" s="44">
        <f t="shared" si="8"/>
        <v>2.6055937588901901E-2</v>
      </c>
      <c r="J34" s="110">
        <f t="shared" si="7"/>
        <v>-5.2111875177803801E-3</v>
      </c>
      <c r="K34" s="111">
        <f t="shared" si="9"/>
        <v>5.308886815066638E-2</v>
      </c>
      <c r="M34" s="2">
        <v>27</v>
      </c>
      <c r="N34" s="85">
        <v>5.3851862534385564E-2</v>
      </c>
      <c r="O34" s="85">
        <f t="shared" si="1"/>
        <v>6.1929641914543393E-2</v>
      </c>
      <c r="P34" s="85">
        <f t="shared" si="2"/>
        <v>4.5774083154227728E-2</v>
      </c>
      <c r="Q34" s="86"/>
      <c r="R34" s="87">
        <f t="shared" si="3"/>
        <v>0.24908149483403921</v>
      </c>
      <c r="S34" s="87">
        <f t="shared" si="0"/>
        <v>0.20345239005890592</v>
      </c>
      <c r="T34" s="87">
        <f t="shared" si="0"/>
        <v>0.30541918875549096</v>
      </c>
      <c r="V34" s="29">
        <v>0.15</v>
      </c>
    </row>
    <row r="35" spans="2:22" ht="19" customHeight="1" thickBot="1" x14ac:dyDescent="0.4">
      <c r="B35" s="11">
        <v>10</v>
      </c>
      <c r="C35" s="112">
        <v>5.8568575632874209E-2</v>
      </c>
      <c r="D35" s="113">
        <v>4.2802131721424441E-2</v>
      </c>
      <c r="E35" s="45">
        <v>2.3937242095060762E-2</v>
      </c>
      <c r="F35" s="45">
        <v>2.1141375632874437E-2</v>
      </c>
      <c r="G35" s="45">
        <v>3.9619023200046177E-2</v>
      </c>
      <c r="H35" s="45">
        <v>1.9044581980925068E-2</v>
      </c>
      <c r="I35" s="45">
        <f t="shared" si="8"/>
        <v>2.5935555727226611E-2</v>
      </c>
      <c r="J35" s="114">
        <f t="shared" si="7"/>
        <v>-5.1871111454453228E-3</v>
      </c>
      <c r="K35" s="117">
        <f t="shared" si="9"/>
        <v>5.3381464487428885E-2</v>
      </c>
      <c r="M35" s="2">
        <v>28</v>
      </c>
      <c r="N35" s="85">
        <v>5.3868284136964206E-2</v>
      </c>
      <c r="O35" s="85">
        <f t="shared" si="1"/>
        <v>6.194852675750883E-2</v>
      </c>
      <c r="P35" s="85">
        <f t="shared" si="2"/>
        <v>4.5788041516419575E-2</v>
      </c>
      <c r="Q35" s="86"/>
      <c r="R35" s="87">
        <f t="shared" si="3"/>
        <v>0.23625216368452973</v>
      </c>
      <c r="S35" s="87">
        <f t="shared" si="0"/>
        <v>0.19149377653982805</v>
      </c>
      <c r="T35" s="87">
        <f t="shared" si="0"/>
        <v>0.29194365191630745</v>
      </c>
      <c r="V35" s="29">
        <v>0.15</v>
      </c>
    </row>
    <row r="36" spans="2:22" ht="19" customHeight="1" x14ac:dyDescent="0.35">
      <c r="M36" s="2">
        <v>29</v>
      </c>
      <c r="N36" s="85">
        <v>5.3882974766751301E-2</v>
      </c>
      <c r="O36" s="85">
        <f t="shared" si="1"/>
        <v>6.196542098176399E-2</v>
      </c>
      <c r="P36" s="85">
        <f t="shared" si="2"/>
        <v>4.5800528551738606E-2</v>
      </c>
      <c r="Q36" s="86"/>
      <c r="R36" s="87">
        <f t="shared" si="3"/>
        <v>0.22408713478879427</v>
      </c>
      <c r="S36" s="87">
        <f t="shared" si="0"/>
        <v>0.18024129153356871</v>
      </c>
      <c r="T36" s="87">
        <f t="shared" si="0"/>
        <v>0.27906641664053428</v>
      </c>
      <c r="V36" s="29">
        <v>0.15</v>
      </c>
    </row>
    <row r="37" spans="2:22" ht="19" customHeight="1" x14ac:dyDescent="0.35">
      <c r="M37" s="2">
        <v>30</v>
      </c>
      <c r="N37" s="85">
        <v>5.3896176689618214E-2</v>
      </c>
      <c r="O37" s="85">
        <f t="shared" si="1"/>
        <v>6.1980603193060944E-2</v>
      </c>
      <c r="P37" s="85">
        <f t="shared" si="2"/>
        <v>4.5811750186175483E-2</v>
      </c>
      <c r="Q37" s="86"/>
      <c r="R37" s="87">
        <f t="shared" si="3"/>
        <v>0.21255143672231677</v>
      </c>
      <c r="S37" s="87">
        <f t="shared" si="0"/>
        <v>0.16965269231301677</v>
      </c>
      <c r="T37" s="87">
        <f t="shared" si="0"/>
        <v>0.26676033111088332</v>
      </c>
      <c r="V37" s="29">
        <v>0.15</v>
      </c>
    </row>
    <row r="38" spans="2:22" ht="19" customHeight="1" x14ac:dyDescent="0.35">
      <c r="M38" s="2">
        <v>31</v>
      </c>
      <c r="N38" s="85">
        <v>5.3908092922785311E-2</v>
      </c>
      <c r="O38" s="85">
        <f t="shared" si="1"/>
        <v>6.1994306861203101E-2</v>
      </c>
      <c r="P38" s="85">
        <f t="shared" si="2"/>
        <v>4.5821878984367514E-2</v>
      </c>
      <c r="Q38" s="86"/>
      <c r="R38" s="87">
        <f t="shared" si="3"/>
        <v>0.20161203189909893</v>
      </c>
      <c r="S38" s="87">
        <f t="shared" si="0"/>
        <v>0.15968835537404363</v>
      </c>
      <c r="T38" s="87">
        <f t="shared" si="0"/>
        <v>0.25499956680980357</v>
      </c>
      <c r="V38" s="29">
        <v>0.15</v>
      </c>
    </row>
    <row r="39" spans="2:22" ht="19" customHeight="1" x14ac:dyDescent="0.35">
      <c r="B39" s="5"/>
      <c r="C39" s="2" t="s">
        <v>5</v>
      </c>
      <c r="D39" s="140" t="s">
        <v>82</v>
      </c>
      <c r="E39" s="141"/>
      <c r="F39" s="141"/>
      <c r="G39" s="141"/>
      <c r="H39" s="141"/>
      <c r="I39" s="142"/>
      <c r="K39" s="143" t="s">
        <v>20</v>
      </c>
      <c r="M39" s="2">
        <v>32</v>
      </c>
      <c r="N39" s="85">
        <v>5.3918894287740882E-2</v>
      </c>
      <c r="O39" s="85">
        <f t="shared" si="1"/>
        <v>6.2006728430902013E-2</v>
      </c>
      <c r="P39" s="85">
        <f t="shared" si="2"/>
        <v>4.5831060144579751E-2</v>
      </c>
      <c r="Q39" s="86"/>
      <c r="R39" s="87">
        <f t="shared" si="3"/>
        <v>0.19123769500915677</v>
      </c>
      <c r="S39" s="87">
        <f t="shared" si="0"/>
        <v>0.15031109885190722</v>
      </c>
      <c r="T39" s="87">
        <f t="shared" si="0"/>
        <v>0.24375954035660802</v>
      </c>
      <c r="V39" s="29">
        <v>0.15</v>
      </c>
    </row>
    <row r="40" spans="2:22" ht="19" customHeight="1" x14ac:dyDescent="0.35">
      <c r="B40" s="3"/>
      <c r="C40" s="4" t="s">
        <v>1</v>
      </c>
      <c r="D40" s="6" t="s">
        <v>0</v>
      </c>
      <c r="E40" s="6" t="s">
        <v>13</v>
      </c>
      <c r="F40" s="6" t="s">
        <v>2</v>
      </c>
      <c r="G40" s="6" t="s">
        <v>3</v>
      </c>
      <c r="H40" s="6" t="s">
        <v>68</v>
      </c>
      <c r="I40" s="7" t="s">
        <v>6</v>
      </c>
      <c r="J40" s="8" t="s">
        <v>7</v>
      </c>
      <c r="K40" s="144"/>
      <c r="M40" s="2">
        <v>33</v>
      </c>
      <c r="N40" s="85">
        <v>5.3928725075415018E-2</v>
      </c>
      <c r="O40" s="85">
        <f t="shared" si="1"/>
        <v>6.2018033836727264E-2</v>
      </c>
      <c r="P40" s="85">
        <f t="shared" si="2"/>
        <v>4.5839416314102766E-2</v>
      </c>
      <c r="Q40" s="86"/>
      <c r="R40" s="87">
        <f t="shared" si="3"/>
        <v>0.18139890125529562</v>
      </c>
      <c r="S40" s="87">
        <f t="shared" si="0"/>
        <v>0.14148601935759075</v>
      </c>
      <c r="T40" s="87">
        <f t="shared" si="0"/>
        <v>0.23301684183220375</v>
      </c>
      <c r="V40" s="29">
        <v>0.15</v>
      </c>
    </row>
    <row r="41" spans="2:22" ht="19" customHeight="1" thickBot="1" x14ac:dyDescent="0.4">
      <c r="B41" s="25">
        <v>20811130</v>
      </c>
      <c r="C41" s="2"/>
      <c r="D41" s="2"/>
      <c r="E41" s="2"/>
      <c r="F41" s="2"/>
      <c r="G41" s="2"/>
      <c r="H41" s="2"/>
      <c r="I41" s="2"/>
      <c r="J41" s="2"/>
      <c r="M41" s="2">
        <v>34</v>
      </c>
      <c r="N41" s="85">
        <v>5.3937707621237285E-2</v>
      </c>
      <c r="O41" s="85">
        <f t="shared" si="1"/>
        <v>6.2028363764422875E-2</v>
      </c>
      <c r="P41" s="85">
        <f t="shared" si="2"/>
        <v>4.5847051478051688E-2</v>
      </c>
      <c r="Q41" s="86"/>
      <c r="R41" s="87">
        <f t="shared" si="3"/>
        <v>0.17206772332974743</v>
      </c>
      <c r="S41" s="87">
        <f t="shared" si="0"/>
        <v>0.13318034173184545</v>
      </c>
      <c r="T41" s="87">
        <f t="shared" si="0"/>
        <v>0.2227491688527734</v>
      </c>
      <c r="V41" s="29">
        <v>0.15</v>
      </c>
    </row>
    <row r="42" spans="2:22" ht="19" customHeight="1" x14ac:dyDescent="0.35">
      <c r="B42" s="9">
        <v>1</v>
      </c>
      <c r="C42" s="104">
        <v>6.114999999999747E-2</v>
      </c>
      <c r="D42" s="105">
        <v>4.3941727990292931E-2</v>
      </c>
      <c r="E42" s="105">
        <v>2.3078516483888152E-2</v>
      </c>
      <c r="F42" s="43">
        <v>2.834066999998866E-2</v>
      </c>
      <c r="G42" s="43">
        <v>4.3182368165315801E-2</v>
      </c>
      <c r="H42" s="43">
        <v>2.0667000000006971E-2</v>
      </c>
      <c r="I42" s="43">
        <f>IF(  ABS( MAX( D42:H42 ) )  &gt;  ABS(  MIN(D42:H42 ) ),
                                                 (  SUM(D42:H42) - ABS( MAX(D42:H42) ) ) / 4,
                                                  (  SUM(D42:H42) +  ABS( MIN(D42:H42)  )  )   / 4 )</f>
        <v>2.8817138662299905E-2</v>
      </c>
      <c r="J42" s="106">
        <f t="shared" ref="J42:J51" si="10" xml:space="preserve"> IF( I42 &gt; 0, MAX( -$AA$9, -I42*$Z9 ), MIN( $AA9, -I42*$Z9 )  )</f>
        <v>-5.7634277324599813E-3</v>
      </c>
      <c r="K42" s="107">
        <f>C42+J42</f>
        <v>5.5386572267537487E-2</v>
      </c>
      <c r="M42" s="2">
        <v>35</v>
      </c>
      <c r="N42" s="85">
        <v>5.3945946018362001E-2</v>
      </c>
      <c r="O42" s="85">
        <f t="shared" si="1"/>
        <v>6.20378379211163E-2</v>
      </c>
      <c r="P42" s="85">
        <f t="shared" si="2"/>
        <v>4.5854054115607702E-2</v>
      </c>
      <c r="Q42" s="86"/>
      <c r="R42" s="87">
        <f t="shared" si="3"/>
        <v>0.163217736208805</v>
      </c>
      <c r="S42" s="87">
        <f t="shared" si="0"/>
        <v>0.12536328040670103</v>
      </c>
      <c r="T42" s="87">
        <f t="shared" si="0"/>
        <v>0.21293526574968993</v>
      </c>
      <c r="V42" s="29">
        <v>0.15</v>
      </c>
    </row>
    <row r="43" spans="2:22" ht="19" customHeight="1" x14ac:dyDescent="0.35">
      <c r="B43" s="10">
        <v>2</v>
      </c>
      <c r="C43" s="108">
        <v>5.8988125624902299E-2</v>
      </c>
      <c r="D43" s="109">
        <v>4.2493944534855776E-2</v>
      </c>
      <c r="E43" s="44">
        <v>2.3163586271169656E-2</v>
      </c>
      <c r="F43" s="44">
        <v>2.4783855624893603E-2</v>
      </c>
      <c r="G43" s="44">
        <v>4.1888122104365433E-2</v>
      </c>
      <c r="H43" s="44">
        <v>2.0493641077180547E-2</v>
      </c>
      <c r="I43" s="44">
        <f t="shared" ref="I43:I51" si="11">IF(  ABS( MAX( D43:H43 ) )  &gt;  ABS(  MIN(D43:H43 ) ),
                                                 (  SUM(D43:H43) - ABS( MAX(D43:H43) ) ) / 4,
                                                  (  SUM(D43:H43) +  ABS( MIN(D43:H43)  )  )   / 4 )</f>
        <v>2.758230126940231E-2</v>
      </c>
      <c r="J43" s="110">
        <f t="shared" si="10"/>
        <v>-5.5164602538804626E-3</v>
      </c>
      <c r="K43" s="111">
        <f t="shared" ref="K43:K51" si="12">C43+J43</f>
        <v>5.347166537102184E-2</v>
      </c>
      <c r="M43" s="2">
        <v>36</v>
      </c>
      <c r="N43" s="85">
        <v>5.3953529145485568E-2</v>
      </c>
      <c r="O43" s="85">
        <f t="shared" si="1"/>
        <v>6.2046558517308399E-2</v>
      </c>
      <c r="P43" s="85">
        <f t="shared" si="2"/>
        <v>4.586049977366273E-2</v>
      </c>
      <c r="Q43" s="86"/>
      <c r="R43" s="87">
        <f t="shared" si="3"/>
        <v>0.15482392896281716</v>
      </c>
      <c r="S43" s="87">
        <f t="shared" si="0"/>
        <v>0.11800591122961437</v>
      </c>
      <c r="T43" s="87">
        <f t="shared" si="0"/>
        <v>0.20355486729703701</v>
      </c>
      <c r="V43" s="29">
        <v>0.15</v>
      </c>
    </row>
    <row r="44" spans="2:22" ht="19" customHeight="1" x14ac:dyDescent="0.35">
      <c r="B44" s="10">
        <v>3</v>
      </c>
      <c r="C44" s="108">
        <v>5.9022522242494935E-2</v>
      </c>
      <c r="D44" s="109">
        <v>4.2525574070887862E-2</v>
      </c>
      <c r="E44" s="44">
        <v>2.3977843687060574E-2</v>
      </c>
      <c r="F44" s="44">
        <v>2.3792282242486751E-2</v>
      </c>
      <c r="G44" s="44">
        <v>4.1867616217576398E-2</v>
      </c>
      <c r="H44" s="44">
        <v>2.1072790662528318E-2</v>
      </c>
      <c r="I44" s="44">
        <f t="shared" si="11"/>
        <v>2.767763320241301E-2</v>
      </c>
      <c r="J44" s="110">
        <f t="shared" si="10"/>
        <v>-5.5355266404826025E-3</v>
      </c>
      <c r="K44" s="111">
        <f t="shared" si="12"/>
        <v>5.3486995602012331E-2</v>
      </c>
      <c r="M44" s="2">
        <v>37</v>
      </c>
      <c r="N44" s="85">
        <v>5.3960533146537148E-2</v>
      </c>
      <c r="O44" s="85">
        <f t="shared" si="1"/>
        <v>6.2054613118517718E-2</v>
      </c>
      <c r="P44" s="85">
        <f t="shared" si="2"/>
        <v>4.5866453174556572E-2</v>
      </c>
      <c r="Q44" s="86"/>
      <c r="R44" s="87">
        <f t="shared" si="3"/>
        <v>0.14686262288203289</v>
      </c>
      <c r="S44" s="87">
        <f t="shared" si="0"/>
        <v>0.1110810527478301</v>
      </c>
      <c r="T44" s="87">
        <f t="shared" si="0"/>
        <v>0.19458864650148133</v>
      </c>
      <c r="V44" s="29">
        <v>0.15</v>
      </c>
    </row>
    <row r="45" spans="2:22" ht="19" customHeight="1" x14ac:dyDescent="0.35">
      <c r="B45" s="10">
        <v>4</v>
      </c>
      <c r="C45" s="108">
        <v>5.9346046783448569E-2</v>
      </c>
      <c r="D45" s="109">
        <v>4.274439595375723E-2</v>
      </c>
      <c r="E45" s="44">
        <v>2.4664329654858763E-2</v>
      </c>
      <c r="F45" s="44">
        <v>2.3303296783440341E-2</v>
      </c>
      <c r="G45" s="44">
        <v>4.1929604301551793E-2</v>
      </c>
      <c r="H45" s="44">
        <v>2.1424120381402068E-2</v>
      </c>
      <c r="I45" s="44">
        <f t="shared" si="11"/>
        <v>2.7830337780313241E-2</v>
      </c>
      <c r="J45" s="110">
        <f t="shared" si="10"/>
        <v>-5.5660675560626482E-3</v>
      </c>
      <c r="K45" s="111">
        <f t="shared" si="12"/>
        <v>5.3779979227385921E-2</v>
      </c>
      <c r="M45" s="2">
        <v>38</v>
      </c>
      <c r="N45" s="85">
        <v>5.3967023469774889E-2</v>
      </c>
      <c r="O45" s="85">
        <f t="shared" si="1"/>
        <v>6.2062076990241119E-2</v>
      </c>
      <c r="P45" s="85">
        <f t="shared" si="2"/>
        <v>4.5871969949308651E-2</v>
      </c>
      <c r="Q45" s="86"/>
      <c r="R45" s="87">
        <f t="shared" si="3"/>
        <v>0.1393113953075264</v>
      </c>
      <c r="S45" s="87">
        <f t="shared" si="0"/>
        <v>0.10456315607291083</v>
      </c>
      <c r="T45" s="87">
        <f t="shared" si="0"/>
        <v>0.1860181660326099</v>
      </c>
      <c r="V45" s="29">
        <v>0.15</v>
      </c>
    </row>
    <row r="46" spans="2:22" ht="19" customHeight="1" thickBot="1" x14ac:dyDescent="0.4">
      <c r="B46" s="10">
        <v>5</v>
      </c>
      <c r="C46" s="112">
        <v>5.9628466970085725E-2</v>
      </c>
      <c r="D46" s="113">
        <v>4.3026508395183072E-2</v>
      </c>
      <c r="E46" s="45">
        <v>2.4988792175414831E-2</v>
      </c>
      <c r="F46" s="45">
        <v>2.2928396970077758E-2</v>
      </c>
      <c r="G46" s="45">
        <v>4.1740223253385222E-2</v>
      </c>
      <c r="H46" s="45">
        <v>2.1571018183085933E-2</v>
      </c>
      <c r="I46" s="45">
        <f t="shared" si="11"/>
        <v>2.7807107645490936E-2</v>
      </c>
      <c r="J46" s="114">
        <f t="shared" si="10"/>
        <v>-5.5614215290981876E-3</v>
      </c>
      <c r="K46" s="115">
        <f t="shared" si="12"/>
        <v>5.4067045440987539E-2</v>
      </c>
      <c r="M46" s="2">
        <v>39</v>
      </c>
      <c r="N46" s="85">
        <v>5.3973056551016363E-2</v>
      </c>
      <c r="O46" s="85">
        <f t="shared" si="1"/>
        <v>6.2069015033668816E-2</v>
      </c>
      <c r="P46" s="85">
        <f t="shared" si="2"/>
        <v>4.587709806836391E-2</v>
      </c>
      <c r="Q46" s="86"/>
      <c r="R46" s="87">
        <f t="shared" si="3"/>
        <v>0.13214900863284876</v>
      </c>
      <c r="S46" s="87">
        <f t="shared" si="0"/>
        <v>9.8428202550545685E-2</v>
      </c>
      <c r="T46" s="87">
        <f t="shared" si="0"/>
        <v>0.17782583292684623</v>
      </c>
      <c r="V46" s="29">
        <v>0.15</v>
      </c>
    </row>
    <row r="47" spans="2:22" ht="19" customHeight="1" x14ac:dyDescent="0.35">
      <c r="B47" s="10">
        <v>6</v>
      </c>
      <c r="C47" s="108">
        <v>5.9925875282503149E-2</v>
      </c>
      <c r="D47" s="109">
        <v>4.30594466576113E-2</v>
      </c>
      <c r="E47" s="44">
        <v>2.5216625130890513E-2</v>
      </c>
      <c r="F47" s="44">
        <v>2.2692365282495297E-2</v>
      </c>
      <c r="G47" s="44">
        <v>4.1774863352813441E-2</v>
      </c>
      <c r="H47" s="44">
        <v>2.1653927225474323E-2</v>
      </c>
      <c r="I47" s="49">
        <f t="shared" si="11"/>
        <v>2.7834445247918393E-2</v>
      </c>
      <c r="J47" s="110">
        <f t="shared" si="10"/>
        <v>-5.5668890495836794E-3</v>
      </c>
      <c r="K47" s="116">
        <f t="shared" si="12"/>
        <v>5.4358986232919473E-2</v>
      </c>
      <c r="M47" s="2">
        <v>40</v>
      </c>
      <c r="N47" s="85">
        <v>5.3978681208142198E-2</v>
      </c>
      <c r="O47" s="85">
        <f t="shared" si="1"/>
        <v>6.2075483389363521E-2</v>
      </c>
      <c r="P47" s="85">
        <f t="shared" si="2"/>
        <v>4.5881879026920869E-2</v>
      </c>
      <c r="Q47" s="86"/>
      <c r="R47" s="87">
        <f t="shared" si="3"/>
        <v>0.12535534400771295</v>
      </c>
      <c r="S47" s="87">
        <f t="shared" si="0"/>
        <v>9.2653608551234723E-2</v>
      </c>
      <c r="T47" s="87">
        <f t="shared" si="0"/>
        <v>0.16999485624531366</v>
      </c>
      <c r="V47" s="29">
        <v>0.15</v>
      </c>
    </row>
    <row r="48" spans="2:22" ht="19" customHeight="1" x14ac:dyDescent="0.35">
      <c r="B48" s="10">
        <v>7</v>
      </c>
      <c r="C48" s="108">
        <v>6.0204878282343444E-2</v>
      </c>
      <c r="D48" s="109">
        <v>4.2966220321193571E-2</v>
      </c>
      <c r="E48" s="44">
        <v>2.5323587651045365E-2</v>
      </c>
      <c r="F48" s="44">
        <v>2.2529678282335874E-2</v>
      </c>
      <c r="G48" s="44">
        <v>4.108925945921782E-2</v>
      </c>
      <c r="H48" s="44">
        <v>2.1721063639653426E-2</v>
      </c>
      <c r="I48" s="44">
        <f t="shared" si="11"/>
        <v>2.7665897258063121E-2</v>
      </c>
      <c r="J48" s="110">
        <f t="shared" si="10"/>
        <v>-5.5331794516126249E-3</v>
      </c>
      <c r="K48" s="111">
        <f t="shared" si="12"/>
        <v>5.4671698830730822E-2</v>
      </c>
      <c r="M48" s="2">
        <v>41</v>
      </c>
      <c r="N48" s="85">
        <v>5.3983939800361425E-2</v>
      </c>
      <c r="O48" s="85">
        <f t="shared" si="1"/>
        <v>6.2081530770415637E-2</v>
      </c>
      <c r="P48" s="85">
        <f t="shared" si="2"/>
        <v>4.5886348830307212E-2</v>
      </c>
      <c r="Q48" s="86"/>
      <c r="R48" s="87">
        <f t="shared" si="3"/>
        <v>0.11891133933140551</v>
      </c>
      <c r="S48" s="87">
        <f t="shared" si="0"/>
        <v>8.7218136775257346E-2</v>
      </c>
      <c r="T48" s="87">
        <f t="shared" si="0"/>
        <v>0.16250920740675376</v>
      </c>
      <c r="V48" s="29">
        <v>0.15</v>
      </c>
    </row>
    <row r="49" spans="2:22" ht="19" customHeight="1" x14ac:dyDescent="0.35">
      <c r="B49" s="10">
        <v>8</v>
      </c>
      <c r="C49" s="108">
        <v>6.0440104617188517E-2</v>
      </c>
      <c r="D49" s="109">
        <v>4.2773151443058266E-2</v>
      </c>
      <c r="E49" s="44">
        <v>2.5278522253608715E-2</v>
      </c>
      <c r="F49" s="44">
        <v>2.2378654617181137E-2</v>
      </c>
      <c r="G49" s="44">
        <v>4.046459678943215E-2</v>
      </c>
      <c r="H49" s="44">
        <v>2.1741561701879242E-2</v>
      </c>
      <c r="I49" s="44">
        <f t="shared" si="11"/>
        <v>2.7465833840525311E-2</v>
      </c>
      <c r="J49" s="110">
        <f t="shared" si="10"/>
        <v>-5.4931667681050629E-3</v>
      </c>
      <c r="K49" s="111">
        <f t="shared" si="12"/>
        <v>5.4946937849083458E-2</v>
      </c>
      <c r="M49" s="2">
        <v>42</v>
      </c>
      <c r="N49" s="85">
        <v>5.3988869195053635E-2</v>
      </c>
      <c r="O49" s="85">
        <f t="shared" si="1"/>
        <v>6.2087199574311677E-2</v>
      </c>
      <c r="P49" s="85">
        <f t="shared" si="2"/>
        <v>4.5890538815795585E-2</v>
      </c>
      <c r="Q49" s="86"/>
      <c r="R49" s="87">
        <f t="shared" si="3"/>
        <v>0.1127989311721438</v>
      </c>
      <c r="S49" s="87">
        <f t="shared" si="0"/>
        <v>8.2101813532528947E-2</v>
      </c>
      <c r="T49" s="87">
        <f t="shared" si="0"/>
        <v>0.1553535829516034</v>
      </c>
      <c r="V49" s="29">
        <v>0.15</v>
      </c>
    </row>
    <row r="50" spans="2:22" ht="19" customHeight="1" x14ac:dyDescent="0.35">
      <c r="B50" s="10">
        <v>9</v>
      </c>
      <c r="C50" s="108">
        <v>6.0635612886411172E-2</v>
      </c>
      <c r="D50" s="109">
        <v>4.2646720475428834E-2</v>
      </c>
      <c r="E50" s="44">
        <v>2.5159551121638035E-2</v>
      </c>
      <c r="F50" s="44">
        <v>2.2210952886403845E-2</v>
      </c>
      <c r="G50" s="44">
        <v>4.0023249546486062E-2</v>
      </c>
      <c r="H50" s="44">
        <v>2.1721171501834613E-2</v>
      </c>
      <c r="I50" s="44">
        <f t="shared" si="11"/>
        <v>2.7278731264090639E-2</v>
      </c>
      <c r="J50" s="110">
        <f t="shared" si="10"/>
        <v>-5.4557462528181284E-3</v>
      </c>
      <c r="K50" s="111">
        <f t="shared" si="12"/>
        <v>5.5179866633593047E-2</v>
      </c>
      <c r="M50" s="2">
        <v>43</v>
      </c>
      <c r="N50" s="85">
        <v>5.3993501576626857E-2</v>
      </c>
      <c r="O50" s="85">
        <f t="shared" si="1"/>
        <v>6.2092526813120878E-2</v>
      </c>
      <c r="P50" s="85">
        <f t="shared" si="2"/>
        <v>4.5894476340132828E-2</v>
      </c>
      <c r="Q50" s="86"/>
      <c r="R50" s="87">
        <f t="shared" si="3"/>
        <v>0.10700100029030173</v>
      </c>
      <c r="S50" s="87">
        <f t="shared" si="0"/>
        <v>7.7285851515920254E-2</v>
      </c>
      <c r="T50" s="87">
        <f t="shared" si="0"/>
        <v>0.14851336952345107</v>
      </c>
      <c r="V50" s="29">
        <v>0.15</v>
      </c>
    </row>
    <row r="51" spans="2:22" ht="19" customHeight="1" thickBot="1" x14ac:dyDescent="0.4">
      <c r="B51" s="11">
        <v>10</v>
      </c>
      <c r="C51" s="112">
        <v>6.0798108335802903E-2</v>
      </c>
      <c r="D51" s="113">
        <v>4.2484548839232028E-2</v>
      </c>
      <c r="E51" s="45">
        <v>2.5032817102242477E-2</v>
      </c>
      <c r="F51" s="45">
        <v>2.2005538335795771E-2</v>
      </c>
      <c r="G51" s="45">
        <v>3.9678012909060811E-2</v>
      </c>
      <c r="H51" s="45">
        <v>2.164100606998054E-2</v>
      </c>
      <c r="I51" s="45">
        <f t="shared" si="11"/>
        <v>2.70893436042699E-2</v>
      </c>
      <c r="J51" s="114">
        <f t="shared" si="10"/>
        <v>-5.41786872085398E-3</v>
      </c>
      <c r="K51" s="117">
        <f t="shared" si="12"/>
        <v>5.5380239614948923E-2</v>
      </c>
      <c r="M51" s="2">
        <v>44</v>
      </c>
      <c r="N51" s="85">
        <v>5.3997865125205102E-2</v>
      </c>
      <c r="O51" s="85">
        <f t="shared" si="1"/>
        <v>6.2097544893985862E-2</v>
      </c>
      <c r="P51" s="85">
        <f t="shared" si="2"/>
        <v>4.5898185356424336E-2</v>
      </c>
      <c r="Q51" s="86"/>
      <c r="R51" s="87">
        <f t="shared" si="3"/>
        <v>0.10150132047939628</v>
      </c>
      <c r="S51" s="87">
        <f t="shared" si="0"/>
        <v>7.2752577636907442E-2</v>
      </c>
      <c r="T51" s="87">
        <f t="shared" si="0"/>
        <v>0.1419746108799505</v>
      </c>
      <c r="V51" s="29">
        <v>0.15</v>
      </c>
    </row>
    <row r="52" spans="2:22" ht="19" customHeight="1" x14ac:dyDescent="0.35">
      <c r="M52" s="2">
        <v>45</v>
      </c>
      <c r="N52" s="85">
        <v>5.4001984587711105E-2</v>
      </c>
      <c r="O52" s="85">
        <f t="shared" si="1"/>
        <v>6.2102282275867768E-2</v>
      </c>
      <c r="P52" s="85">
        <f t="shared" si="2"/>
        <v>4.5901686899554435E-2</v>
      </c>
      <c r="Q52" s="86"/>
      <c r="R52" s="87">
        <f t="shared" si="3"/>
        <v>9.6284510469718226E-2</v>
      </c>
      <c r="S52" s="87">
        <f t="shared" si="0"/>
        <v>6.8485365536035583E-2</v>
      </c>
      <c r="T52" s="87">
        <f t="shared" si="0"/>
        <v>0.13572397676749556</v>
      </c>
      <c r="V52" s="29">
        <v>0.15</v>
      </c>
    </row>
    <row r="53" spans="2:22" ht="19" customHeight="1" x14ac:dyDescent="0.35">
      <c r="M53" s="2">
        <v>46</v>
      </c>
      <c r="N53" s="85">
        <v>5.4005881759708441E-2</v>
      </c>
      <c r="O53" s="85">
        <f t="shared" si="1"/>
        <v>6.2106764023664704E-2</v>
      </c>
      <c r="P53" s="85">
        <f t="shared" si="2"/>
        <v>4.590499949575217E-2</v>
      </c>
      <c r="Q53" s="86"/>
      <c r="R53" s="87">
        <f t="shared" si="3"/>
        <v>9.1335988666352536E-2</v>
      </c>
      <c r="S53" s="87">
        <f t="shared" si="0"/>
        <v>6.4468572418746609E-2</v>
      </c>
      <c r="T53" s="87">
        <f t="shared" si="0"/>
        <v>0.12974873351312935</v>
      </c>
      <c r="V53" s="29">
        <v>0.15</v>
      </c>
    </row>
    <row r="54" spans="2:22" ht="19" customHeight="1" x14ac:dyDescent="0.35">
      <c r="M54" s="2">
        <v>47</v>
      </c>
      <c r="N54" s="85">
        <v>5.4009575893021244E-2</v>
      </c>
      <c r="O54" s="85">
        <f t="shared" si="1"/>
        <v>6.211101227697443E-2</v>
      </c>
      <c r="P54" s="85">
        <f t="shared" si="2"/>
        <v>4.5908139509068059E-2</v>
      </c>
      <c r="Q54" s="86"/>
      <c r="R54" s="87">
        <f t="shared" si="3"/>
        <v>8.6641930516528423E-2</v>
      </c>
      <c r="S54" s="87">
        <f t="shared" si="0"/>
        <v>6.068747990030849E-2</v>
      </c>
      <c r="T54" s="87">
        <f t="shared" si="0"/>
        <v>0.12403671620359832</v>
      </c>
      <c r="V54" s="29">
        <v>0.15</v>
      </c>
    </row>
    <row r="55" spans="2:22" ht="19" customHeight="1" x14ac:dyDescent="0.35">
      <c r="B55" s="145" t="s">
        <v>109</v>
      </c>
      <c r="C55" s="146"/>
      <c r="D55" s="146"/>
      <c r="E55" s="146"/>
      <c r="F55" s="146"/>
      <c r="G55" s="146"/>
      <c r="H55" s="146"/>
      <c r="I55" s="146"/>
      <c r="J55" s="146"/>
      <c r="K55" s="147"/>
      <c r="M55" s="2">
        <v>48</v>
      </c>
      <c r="N55" s="85">
        <v>5.4013084041435899E-2</v>
      </c>
      <c r="O55" s="85">
        <f t="shared" si="1"/>
        <v>6.211504664765128E-2</v>
      </c>
      <c r="P55" s="85">
        <f t="shared" si="2"/>
        <v>4.5911121435220512E-2</v>
      </c>
      <c r="Q55" s="86"/>
      <c r="R55" s="87">
        <f t="shared" si="3"/>
        <v>8.2189228321486285E-2</v>
      </c>
      <c r="S55" s="87">
        <f t="shared" si="0"/>
        <v>5.7128238572770204E-2</v>
      </c>
      <c r="T55" s="87">
        <f t="shared" si="0"/>
        <v>0.11857630233573804</v>
      </c>
      <c r="V55" s="29">
        <v>0.15</v>
      </c>
    </row>
    <row r="56" spans="2:22" ht="19" customHeight="1" x14ac:dyDescent="0.35">
      <c r="B56" s="148"/>
      <c r="C56" s="149"/>
      <c r="D56" s="149"/>
      <c r="E56" s="149"/>
      <c r="F56" s="149"/>
      <c r="G56" s="149"/>
      <c r="H56" s="149"/>
      <c r="I56" s="149"/>
      <c r="J56" s="149"/>
      <c r="K56" s="150"/>
      <c r="M56" s="2">
        <v>49</v>
      </c>
      <c r="N56" s="85">
        <v>5.4016421354614375E-2</v>
      </c>
      <c r="O56" s="85">
        <f t="shared" si="1"/>
        <v>6.2118884557806529E-2</v>
      </c>
      <c r="P56" s="85">
        <f t="shared" si="2"/>
        <v>4.591395815142222E-2</v>
      </c>
      <c r="Q56" s="86"/>
      <c r="R56" s="87">
        <f t="shared" si="3"/>
        <v>7.7965453325617717E-2</v>
      </c>
      <c r="S56" s="87">
        <f t="shared" si="0"/>
        <v>5.3777816032513179E-2</v>
      </c>
      <c r="T56" s="87">
        <f t="shared" si="0"/>
        <v>0.11335638683458028</v>
      </c>
      <c r="V56" s="29">
        <v>0.15</v>
      </c>
    </row>
    <row r="57" spans="2:22" ht="19" customHeight="1" x14ac:dyDescent="0.35">
      <c r="B57" s="151"/>
      <c r="C57" s="152"/>
      <c r="D57" s="152"/>
      <c r="E57" s="152"/>
      <c r="F57" s="152"/>
      <c r="G57" s="152"/>
      <c r="H57" s="152"/>
      <c r="I57" s="152"/>
      <c r="J57" s="152"/>
      <c r="K57" s="153"/>
      <c r="M57" s="2">
        <v>50</v>
      </c>
      <c r="N57" s="85">
        <v>5.4019601328576528E-2</v>
      </c>
      <c r="O57" s="85">
        <f t="shared" si="1"/>
        <v>6.2122541527863E-2</v>
      </c>
      <c r="P57" s="85">
        <f t="shared" si="2"/>
        <v>4.5916661129290048E-2</v>
      </c>
      <c r="Q57" s="86"/>
      <c r="R57" s="87">
        <f t="shared" si="3"/>
        <v>7.3958819931031358E-2</v>
      </c>
      <c r="S57" s="87">
        <f t="shared" si="0"/>
        <v>5.0623948129613114E-2</v>
      </c>
      <c r="T57" s="87">
        <f t="shared" si="0"/>
        <v>0.10836635834627539</v>
      </c>
      <c r="V57" s="29">
        <v>0.15</v>
      </c>
    </row>
    <row r="58" spans="2:22" ht="19" customHeight="1" x14ac:dyDescent="0.35">
      <c r="M58" s="2">
        <v>51</v>
      </c>
      <c r="N58" s="85">
        <v>5.4022636019666059E-2</v>
      </c>
      <c r="O58" s="85">
        <f t="shared" si="1"/>
        <v>6.2126031422615961E-2</v>
      </c>
      <c r="P58" s="85">
        <f t="shared" si="2"/>
        <v>4.591924061671615E-2</v>
      </c>
      <c r="Q58" s="86"/>
      <c r="R58" s="87">
        <f xml:space="preserve"> ( 1 +N58 ) ^-($M57 + 1  - 0.5)</f>
        <v>7.0158151899200827E-2</v>
      </c>
      <c r="S58" s="87">
        <f xml:space="preserve"> ( 1 +O58 ) ^-($M57 + 1  - 0.5)</f>
        <v>4.7655093220353995E-2</v>
      </c>
      <c r="T58" s="87">
        <f xml:space="preserve"> ( 1 +P58 ) ^-($M57 + 1  - 0.5)</f>
        <v>0.1035960767220965</v>
      </c>
      <c r="V58" s="29">
        <v>0.15</v>
      </c>
    </row>
    <row r="59" spans="2:22" ht="19" customHeight="1" x14ac:dyDescent="0.35">
      <c r="B59" s="92" t="str">
        <f>"Technical note on the calculation of the Nepali risk-free interest rates term structure at " &amp; G3</f>
        <v>Technical note on the calculation of the Nepali risk-free interest rates term structure at End-Baishakh (2082)</v>
      </c>
      <c r="C59" s="88"/>
      <c r="D59" s="88"/>
      <c r="E59" s="88"/>
      <c r="F59" s="88"/>
      <c r="G59" s="88"/>
      <c r="H59" s="88"/>
      <c r="I59" s="88"/>
      <c r="J59" s="88"/>
      <c r="K59" s="89"/>
      <c r="M59" s="2">
        <v>52</v>
      </c>
      <c r="N59" s="85">
        <v>5.4025536227746196E-2</v>
      </c>
      <c r="O59" s="85">
        <f t="shared" si="1"/>
        <v>6.2129366661908124E-2</v>
      </c>
      <c r="P59" s="85">
        <f t="shared" si="2"/>
        <v>4.5921705793584268E-2</v>
      </c>
      <c r="Q59" s="86"/>
      <c r="R59" s="87">
        <f t="shared" ref="R59:T74" si="13" xml:space="preserve"> ( 1 +N59 ) ^-($M58 + 1  - 0.5)</f>
        <v>6.6552850413200679E-2</v>
      </c>
      <c r="S59" s="87">
        <f t="shared" si="13"/>
        <v>4.4860389222085968E-2</v>
      </c>
      <c r="T59" s="87">
        <f t="shared" si="13"/>
        <v>9.9035851617814058E-2</v>
      </c>
      <c r="V59" s="29">
        <v>0.15</v>
      </c>
    </row>
    <row r="60" spans="2:22" ht="19" customHeight="1" x14ac:dyDescent="0.35">
      <c r="B60" s="90"/>
      <c r="C60" s="100"/>
      <c r="D60" s="100"/>
      <c r="E60" s="100"/>
      <c r="F60" s="100"/>
      <c r="G60" s="100"/>
      <c r="H60" s="100"/>
      <c r="I60" s="100"/>
      <c r="J60" s="100"/>
      <c r="K60" s="101"/>
      <c r="M60" s="2">
        <v>53</v>
      </c>
      <c r="N60" s="85">
        <v>5.4028311653397054E-2</v>
      </c>
      <c r="O60" s="85">
        <f t="shared" si="1"/>
        <v>6.2132558401406607E-2</v>
      </c>
      <c r="P60" s="85">
        <f t="shared" si="2"/>
        <v>4.5924064905387495E-2</v>
      </c>
      <c r="Q60" s="86"/>
      <c r="R60" s="87">
        <f t="shared" si="13"/>
        <v>6.3132863884564683E-2</v>
      </c>
      <c r="S60" s="87">
        <f t="shared" si="13"/>
        <v>4.2229613285636861E-2</v>
      </c>
      <c r="T60" s="87">
        <f t="shared" si="13"/>
        <v>9.467642213974177E-2</v>
      </c>
      <c r="V60" s="29">
        <v>0.15</v>
      </c>
    </row>
    <row r="61" spans="2:22" ht="19" customHeight="1" x14ac:dyDescent="0.35">
      <c r="B61" s="90"/>
      <c r="C61" s="154" t="s">
        <v>103</v>
      </c>
      <c r="D61" s="154"/>
      <c r="E61" s="154"/>
      <c r="F61" s="154"/>
      <c r="G61" s="154"/>
      <c r="H61" s="154"/>
      <c r="I61" s="154"/>
      <c r="J61" s="154"/>
      <c r="K61" s="155"/>
      <c r="M61" s="2">
        <v>54</v>
      </c>
      <c r="N61" s="85">
        <v>5.403097103310639E-2</v>
      </c>
      <c r="O61" s="85">
        <f t="shared" si="1"/>
        <v>6.2135616688072347E-2</v>
      </c>
      <c r="P61" s="85">
        <f t="shared" si="2"/>
        <v>4.5926325378140433E-2</v>
      </c>
      <c r="Q61" s="86"/>
      <c r="R61" s="87">
        <f t="shared" si="13"/>
        <v>5.9888659398062892E-2</v>
      </c>
      <c r="S61" s="87">
        <f t="shared" si="13"/>
        <v>3.9753143914781804E-2</v>
      </c>
      <c r="T61" s="87">
        <f t="shared" si="13"/>
        <v>9.0508937474826953E-2</v>
      </c>
      <c r="V61" s="29">
        <v>0.15</v>
      </c>
    </row>
    <row r="62" spans="2:22" ht="19" customHeight="1" x14ac:dyDescent="0.35">
      <c r="B62" s="90"/>
      <c r="C62" s="154"/>
      <c r="D62" s="154"/>
      <c r="E62" s="154"/>
      <c r="F62" s="154"/>
      <c r="G62" s="154"/>
      <c r="H62" s="154"/>
      <c r="I62" s="154"/>
      <c r="J62" s="154"/>
      <c r="K62" s="155"/>
      <c r="M62" s="2">
        <v>55</v>
      </c>
      <c r="N62" s="85">
        <v>5.403352225578506E-2</v>
      </c>
      <c r="O62" s="85">
        <f t="shared" si="1"/>
        <v>6.2138550594152818E-2</v>
      </c>
      <c r="P62" s="85">
        <f t="shared" si="2"/>
        <v>4.5928493917417303E-2</v>
      </c>
      <c r="Q62" s="86"/>
      <c r="R62" s="87">
        <f t="shared" si="13"/>
        <v>5.6811195695999198E-2</v>
      </c>
      <c r="S62" s="87">
        <f t="shared" si="13"/>
        <v>3.7421925375194141E-2</v>
      </c>
      <c r="T62" s="87">
        <f t="shared" si="13"/>
        <v>8.652493844754755E-2</v>
      </c>
      <c r="V62" s="29">
        <v>0.15</v>
      </c>
    </row>
    <row r="63" spans="2:22" ht="19" customHeight="1" x14ac:dyDescent="0.35">
      <c r="B63" s="90"/>
      <c r="C63" s="154"/>
      <c r="D63" s="154"/>
      <c r="E63" s="154"/>
      <c r="F63" s="154"/>
      <c r="G63" s="154"/>
      <c r="H63" s="154"/>
      <c r="I63" s="154"/>
      <c r="J63" s="154"/>
      <c r="K63" s="155"/>
      <c r="M63" s="2">
        <v>56</v>
      </c>
      <c r="N63" s="85">
        <v>5.4035972463404969E-2</v>
      </c>
      <c r="O63" s="85">
        <f t="shared" si="1"/>
        <v>6.2141368332915711E-2</v>
      </c>
      <c r="P63" s="85">
        <f t="shared" si="2"/>
        <v>4.5930576593894219E-2</v>
      </c>
      <c r="Q63" s="86"/>
      <c r="R63" s="87">
        <f t="shared" si="13"/>
        <v>5.3891897611008953E-2</v>
      </c>
      <c r="S63" s="87">
        <f t="shared" si="13"/>
        <v>3.5227434246927446E-2</v>
      </c>
      <c r="T63" s="87">
        <f t="shared" si="13"/>
        <v>8.2716339951085321E-2</v>
      </c>
      <c r="V63" s="29">
        <v>0.15</v>
      </c>
    </row>
    <row r="64" spans="2:22" ht="19" customHeight="1" x14ac:dyDescent="0.35">
      <c r="B64" s="90"/>
      <c r="C64" s="154"/>
      <c r="D64" s="154"/>
      <c r="E64" s="154"/>
      <c r="F64" s="154"/>
      <c r="G64" s="154"/>
      <c r="H64" s="154"/>
      <c r="I64" s="154"/>
      <c r="J64" s="154"/>
      <c r="K64" s="155"/>
      <c r="M64" s="2">
        <v>57</v>
      </c>
      <c r="N64" s="85">
        <v>5.4038328138105829E-2</v>
      </c>
      <c r="O64" s="85">
        <f t="shared" si="1"/>
        <v>6.21440773588217E-2</v>
      </c>
      <c r="P64" s="85">
        <f t="shared" si="2"/>
        <v>4.593257891738995E-2</v>
      </c>
      <c r="Q64" s="86"/>
      <c r="R64" s="87">
        <f t="shared" si="13"/>
        <v>5.1122631862984588E-2</v>
      </c>
      <c r="S64" s="87">
        <f t="shared" si="13"/>
        <v>3.3161647985062333E-2</v>
      </c>
      <c r="T64" s="87">
        <f t="shared" si="13"/>
        <v>7.9075414204386005E-2</v>
      </c>
      <c r="V64" s="29">
        <v>0.15</v>
      </c>
    </row>
    <row r="65" spans="2:22" ht="19" customHeight="1" x14ac:dyDescent="0.35">
      <c r="B65" s="91"/>
      <c r="C65" s="102"/>
      <c r="D65" s="102"/>
      <c r="E65" s="102"/>
      <c r="F65" s="102"/>
      <c r="G65" s="102"/>
      <c r="H65" s="102"/>
      <c r="I65" s="102"/>
      <c r="J65" s="102"/>
      <c r="K65" s="103"/>
      <c r="M65" s="2">
        <v>58</v>
      </c>
      <c r="N65" s="85">
        <v>5.4040595177752726E-2</v>
      </c>
      <c r="O65" s="85">
        <f t="shared" si="1"/>
        <v>6.2146684454415631E-2</v>
      </c>
      <c r="P65" s="85">
        <f t="shared" si="2"/>
        <v>4.5934505901089814E-2</v>
      </c>
      <c r="Q65" s="86"/>
      <c r="R65" s="87">
        <f t="shared" si="13"/>
        <v>4.8495684141709072E-2</v>
      </c>
      <c r="S65" s="87">
        <f t="shared" si="13"/>
        <v>3.1217015362706626E-2</v>
      </c>
      <c r="T65" s="87">
        <f t="shared" si="13"/>
        <v>7.5594774790440897E-2</v>
      </c>
      <c r="V65" s="29">
        <v>0.15</v>
      </c>
    </row>
    <row r="66" spans="2:22" ht="19" customHeight="1" x14ac:dyDescent="0.35">
      <c r="M66" s="2">
        <v>59</v>
      </c>
      <c r="N66" s="85">
        <v>5.4042778961609361E-2</v>
      </c>
      <c r="O66" s="85">
        <f t="shared" si="1"/>
        <v>6.2149195805850758E-2</v>
      </c>
      <c r="P66" s="85">
        <f t="shared" si="2"/>
        <v>4.5936362117367957E-2</v>
      </c>
      <c r="Q66" s="86"/>
      <c r="R66" s="87">
        <f t="shared" si="13"/>
        <v>4.6003737402198097E-2</v>
      </c>
      <c r="S66" s="87">
        <f t="shared" si="13"/>
        <v>2.9386428679326993E-2</v>
      </c>
      <c r="T66" s="87">
        <f t="shared" si="13"/>
        <v>7.2267361434387667E-2</v>
      </c>
      <c r="V66" s="29">
        <v>0.15</v>
      </c>
    </row>
    <row r="67" spans="2:22" ht="19" customHeight="1" x14ac:dyDescent="0.35">
      <c r="B67" s="156" t="s">
        <v>87</v>
      </c>
      <c r="C67" s="157"/>
      <c r="D67" s="157"/>
      <c r="E67" s="157"/>
      <c r="F67" s="157"/>
      <c r="G67" s="157"/>
      <c r="H67" s="157"/>
      <c r="I67" s="157"/>
      <c r="J67" s="157"/>
      <c r="K67" s="158"/>
      <c r="M67" s="2">
        <v>60</v>
      </c>
      <c r="N67" s="85">
        <v>5.4044884407541849E-2</v>
      </c>
      <c r="O67" s="85">
        <f t="shared" si="1"/>
        <v>6.2151617068673122E-2</v>
      </c>
      <c r="P67" s="85">
        <f t="shared" si="2"/>
        <v>4.5938151746410569E-2</v>
      </c>
      <c r="Q67" s="86"/>
      <c r="R67" s="87">
        <f t="shared" si="13"/>
        <v>4.3639851304625242E-2</v>
      </c>
      <c r="S67" s="87">
        <f t="shared" si="13"/>
        <v>2.7663197625367033E-2</v>
      </c>
      <c r="T67" s="87">
        <f t="shared" si="13"/>
        <v>6.9086425482946259E-2</v>
      </c>
      <c r="V67" s="29">
        <v>0.15</v>
      </c>
    </row>
    <row r="68" spans="2:22" ht="19" customHeight="1" x14ac:dyDescent="0.35">
      <c r="B68" s="159"/>
      <c r="C68" s="160"/>
      <c r="D68" s="160"/>
      <c r="E68" s="160"/>
      <c r="F68" s="160"/>
      <c r="G68" s="160"/>
      <c r="H68" s="160"/>
      <c r="I68" s="160"/>
      <c r="J68" s="160"/>
      <c r="K68" s="161"/>
      <c r="M68" s="2">
        <v>61</v>
      </c>
      <c r="N68" s="85">
        <v>5.4046916021949887E-2</v>
      </c>
      <c r="O68" s="85">
        <f t="shared" si="1"/>
        <v>6.2153953425242367E-2</v>
      </c>
      <c r="P68" s="85">
        <f t="shared" si="2"/>
        <v>4.59398786186574E-2</v>
      </c>
      <c r="Q68" s="86"/>
      <c r="R68" s="87">
        <f t="shared" si="13"/>
        <v>4.1397442735167635E-2</v>
      </c>
      <c r="S68" s="87">
        <f t="shared" si="13"/>
        <v>2.6041024701453332E-2</v>
      </c>
      <c r="T68" s="87">
        <f t="shared" si="13"/>
        <v>6.604551604936186E-2</v>
      </c>
      <c r="V68" s="29">
        <v>0.15</v>
      </c>
    </row>
    <row r="69" spans="2:22" ht="19" customHeight="1" x14ac:dyDescent="0.35">
      <c r="B69" s="162"/>
      <c r="C69" s="163"/>
      <c r="D69" s="163"/>
      <c r="E69" s="163"/>
      <c r="F69" s="163"/>
      <c r="G69" s="163"/>
      <c r="H69" s="163"/>
      <c r="I69" s="163"/>
      <c r="J69" s="163"/>
      <c r="K69" s="164"/>
      <c r="M69" s="2">
        <v>62</v>
      </c>
      <c r="N69" s="85">
        <v>5.4048877943435825E-2</v>
      </c>
      <c r="O69" s="85">
        <f t="shared" si="1"/>
        <v>6.2156209634951193E-2</v>
      </c>
      <c r="P69" s="85">
        <f t="shared" si="2"/>
        <v>4.594154625192045E-2</v>
      </c>
      <c r="Q69" s="86"/>
      <c r="R69" s="87">
        <f t="shared" si="13"/>
        <v>3.9270267348193562E-2</v>
      </c>
      <c r="S69" s="87">
        <f t="shared" si="13"/>
        <v>2.451398209724583E-2</v>
      </c>
      <c r="T69" s="87">
        <f t="shared" si="13"/>
        <v>6.3138466790367331E-2</v>
      </c>
      <c r="V69" s="29">
        <v>0.15</v>
      </c>
    </row>
    <row r="70" spans="2:22" ht="19" customHeight="1" x14ac:dyDescent="0.35">
      <c r="M70" s="2">
        <v>63</v>
      </c>
      <c r="N70" s="85">
        <v>5.4050773981080047E-2</v>
      </c>
      <c r="O70" s="85">
        <f t="shared" si="1"/>
        <v>6.2158390078242053E-2</v>
      </c>
      <c r="P70" s="85">
        <f t="shared" si="2"/>
        <v>4.5943157883918041E-2</v>
      </c>
      <c r="Q70" s="86"/>
      <c r="R70" s="87">
        <f t="shared" si="13"/>
        <v>3.7252402073918431E-2</v>
      </c>
      <c r="S70" s="87">
        <f t="shared" si="13"/>
        <v>2.3076489941193445E-2</v>
      </c>
      <c r="T70" s="87">
        <f t="shared" si="13"/>
        <v>6.035938328382838E-2</v>
      </c>
      <c r="V70" s="29">
        <v>0.15</v>
      </c>
    </row>
    <row r="71" spans="2:22" ht="19" customHeight="1" x14ac:dyDescent="0.35">
      <c r="M71" s="2">
        <v>64</v>
      </c>
      <c r="N71" s="85">
        <v>5.4052607648058748E-2</v>
      </c>
      <c r="O71" s="85">
        <f t="shared" si="1"/>
        <v>6.2160498795267555E-2</v>
      </c>
      <c r="P71" s="85">
        <f t="shared" si="2"/>
        <v>4.5944716500849934E-2</v>
      </c>
      <c r="Q71" s="86"/>
      <c r="R71" s="87">
        <f t="shared" si="13"/>
        <v>3.5338228539096177E-2</v>
      </c>
      <c r="S71" s="87">
        <f t="shared" si="13"/>
        <v>2.1723295838203236E-2</v>
      </c>
      <c r="T71" s="87">
        <f t="shared" si="13"/>
        <v>5.7702630977651215E-2</v>
      </c>
      <c r="V71" s="29">
        <v>0.15</v>
      </c>
    </row>
    <row r="72" spans="2:22" ht="19" customHeight="1" x14ac:dyDescent="0.35">
      <c r="M72" s="2">
        <v>65</v>
      </c>
      <c r="N72" s="85">
        <v>5.4054382191225603E-2</v>
      </c>
      <c r="O72" s="85">
        <f t="shared" si="1"/>
        <v>6.2162539519909438E-2</v>
      </c>
      <c r="P72" s="85">
        <f t="shared" si="2"/>
        <v>4.5946224862541761E-2</v>
      </c>
      <c r="Q72" s="86"/>
      <c r="R72" s="87">
        <f t="shared" si="13"/>
        <v>3.3522417351488323E-2</v>
      </c>
      <c r="S72" s="87">
        <f t="shared" si="13"/>
        <v>2.0449455617555682E-2</v>
      </c>
      <c r="T72" s="87">
        <f t="shared" si="13"/>
        <v>5.5162823682337478E-2</v>
      </c>
      <c r="V72" s="29">
        <v>0.15</v>
      </c>
    </row>
    <row r="73" spans="2:22" ht="19" customHeight="1" x14ac:dyDescent="0.35">
      <c r="M73" s="2">
        <v>66</v>
      </c>
      <c r="N73" s="85">
        <v>5.4056100617204006E-2</v>
      </c>
      <c r="O73" s="85">
        <f t="shared" ref="O73:O78" si="14">N73*(1+V73)</f>
        <v>6.2164515709784603E-2</v>
      </c>
      <c r="P73" s="85">
        <f t="shared" ref="P73:P78" si="15">N73*(1-V73)</f>
        <v>4.5947685524623402E-2</v>
      </c>
      <c r="Q73" s="86"/>
      <c r="R73" s="87">
        <f t="shared" si="13"/>
        <v>3.1799913201737071E-2</v>
      </c>
      <c r="S73" s="87">
        <f t="shared" si="13"/>
        <v>1.9250315218299115E-2</v>
      </c>
      <c r="T73" s="87">
        <f t="shared" si="13"/>
        <v>5.2734812581124474E-2</v>
      </c>
      <c r="V73" s="29">
        <v>0.15</v>
      </c>
    </row>
    <row r="74" spans="2:22" ht="19" customHeight="1" x14ac:dyDescent="0.35">
      <c r="M74" s="2">
        <v>67</v>
      </c>
      <c r="N74" s="85">
        <v>5.4057765715441963E-2</v>
      </c>
      <c r="O74" s="85">
        <f t="shared" si="14"/>
        <v>6.2166430572758252E-2</v>
      </c>
      <c r="P74" s="85">
        <f t="shared" si="15"/>
        <v>4.5949100858125667E-2</v>
      </c>
      <c r="Q74" s="86"/>
      <c r="R74" s="87">
        <f t="shared" si="13"/>
        <v>3.0165920739016E-2</v>
      </c>
      <c r="S74" s="87">
        <f t="shared" si="13"/>
        <v>1.8121493643953372E-2</v>
      </c>
      <c r="T74" s="87">
        <f t="shared" si="13"/>
        <v>5.0413675733192179E-2</v>
      </c>
      <c r="V74" s="29">
        <v>0.15</v>
      </c>
    </row>
    <row r="75" spans="2:22" ht="19" customHeight="1" x14ac:dyDescent="0.35">
      <c r="M75" s="2">
        <v>68</v>
      </c>
      <c r="N75" s="85">
        <v>5.4059380078628649E-2</v>
      </c>
      <c r="O75" s="85">
        <f t="shared" si="14"/>
        <v>6.2168287090422943E-2</v>
      </c>
      <c r="P75" s="85">
        <f t="shared" si="15"/>
        <v>4.5950473066834349E-2</v>
      </c>
      <c r="Q75" s="86"/>
      <c r="R75" s="87">
        <f t="shared" ref="R75:T78" si="16" xml:space="preserve"> ( 1 +N75 ) ^-($M74 + 1  - 0.5)</f>
        <v>2.8615891179318082E-2</v>
      </c>
      <c r="S75" s="87">
        <f t="shared" si="16"/>
        <v>1.705886692259298E-2</v>
      </c>
      <c r="T75" s="87">
        <f t="shared" si="16"/>
        <v>4.8194708046722282E-2</v>
      </c>
      <c r="V75" s="29">
        <v>0.15</v>
      </c>
    </row>
    <row r="76" spans="2:22" ht="19" customHeight="1" x14ac:dyDescent="0.35">
      <c r="M76" s="2">
        <v>69</v>
      </c>
      <c r="N76" s="85">
        <v>5.4060946120809472E-2</v>
      </c>
      <c r="O76" s="85">
        <f t="shared" si="14"/>
        <v>6.2170088038930892E-2</v>
      </c>
      <c r="P76" s="85">
        <f t="shared" si="15"/>
        <v>4.5951804202688053E-2</v>
      </c>
      <c r="Q76" s="86"/>
      <c r="R76" s="87">
        <f t="shared" si="16"/>
        <v>2.7145509607595947E-2</v>
      </c>
      <c r="S76" s="87">
        <f t="shared" si="16"/>
        <v>1.6058553012340115E-2</v>
      </c>
      <c r="T76" s="87">
        <f t="shared" si="16"/>
        <v>4.6073411699897412E-2</v>
      </c>
      <c r="V76" s="29">
        <v>0.15</v>
      </c>
    </row>
    <row r="77" spans="2:22" ht="19" customHeight="1" x14ac:dyDescent="0.35">
      <c r="M77" s="2">
        <v>70</v>
      </c>
      <c r="N77" s="85">
        <v>5.4062466093494521E-2</v>
      </c>
      <c r="O77" s="85">
        <f t="shared" si="14"/>
        <v>6.2171836007518695E-2</v>
      </c>
      <c r="P77" s="85">
        <f t="shared" si="15"/>
        <v>4.595309617947034E-2</v>
      </c>
      <c r="Q77" s="86"/>
      <c r="R77" s="87">
        <f t="shared" si="16"/>
        <v>2.5750682937141368E-2</v>
      </c>
      <c r="S77" s="87">
        <f t="shared" si="16"/>
        <v>1.511689759598937E-2</v>
      </c>
      <c r="T77" s="87">
        <f t="shared" si="16"/>
        <v>4.4045486989055575E-2</v>
      </c>
      <c r="V77" s="29">
        <v>0.15</v>
      </c>
    </row>
    <row r="78" spans="2:22" ht="19" customHeight="1" x14ac:dyDescent="0.35">
      <c r="M78" s="1" t="s">
        <v>100</v>
      </c>
      <c r="N78" s="85">
        <v>5.4063942100008644E-2</v>
      </c>
      <c r="O78" s="85">
        <f t="shared" si="14"/>
        <v>6.2173533415009939E-2</v>
      </c>
      <c r="P78" s="85">
        <f t="shared" si="15"/>
        <v>4.5954350785007349E-2</v>
      </c>
      <c r="Q78" s="86"/>
      <c r="R78" s="87">
        <f t="shared" si="16"/>
        <v>2.4427528491642366E-2</v>
      </c>
      <c r="S78" s="87">
        <f t="shared" si="16"/>
        <v>1.4230460711936377E-2</v>
      </c>
      <c r="T78" s="87">
        <f t="shared" si="16"/>
        <v>4.2106823584322696E-2</v>
      </c>
      <c r="V78" s="29">
        <v>0.15</v>
      </c>
    </row>
  </sheetData>
  <mergeCells count="24">
    <mergeCell ref="N4:P4"/>
    <mergeCell ref="R4:T4"/>
    <mergeCell ref="B2:K2"/>
    <mergeCell ref="N2:P2"/>
    <mergeCell ref="R2:T2"/>
    <mergeCell ref="N3:P3"/>
    <mergeCell ref="R3:T3"/>
    <mergeCell ref="V5:V7"/>
    <mergeCell ref="Y5:AA6"/>
    <mergeCell ref="D7:I7"/>
    <mergeCell ref="K7:K8"/>
    <mergeCell ref="D23:I23"/>
    <mergeCell ref="K23:K24"/>
    <mergeCell ref="N5:N7"/>
    <mergeCell ref="O5:O7"/>
    <mergeCell ref="P5:P7"/>
    <mergeCell ref="R5:R7"/>
    <mergeCell ref="S5:S7"/>
    <mergeCell ref="T5:T7"/>
    <mergeCell ref="D39:I39"/>
    <mergeCell ref="K39:K40"/>
    <mergeCell ref="B55:K57"/>
    <mergeCell ref="C61:K64"/>
    <mergeCell ref="B67:K69"/>
  </mergeCells>
  <hyperlinks>
    <hyperlink ref="F5:I5" location="Calculations_OIS!AW11" display="Calculations_OIS!AW11" xr:uid="{CBE6A3B1-6420-4264-B605-AC9EEF4829F1}"/>
  </hyperlinks>
  <printOptions horizontalCentered="1" verticalCentered="1"/>
  <pageMargins left="0.7086614173228347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A8E0A-6AF6-4188-B519-7C1B58410C86}">
  <sheetPr codeName="Sheet23">
    <tabColor theme="0"/>
  </sheetPr>
  <dimension ref="B1:AG78"/>
  <sheetViews>
    <sheetView zoomScale="80" zoomScaleNormal="80" workbookViewId="0">
      <selection activeCell="B1" sqref="B1"/>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2" width="8.7265625" style="1"/>
    <col min="13" max="13" width="5.1796875" style="1" customWidth="1"/>
    <col min="14" max="16" width="18.54296875" style="1" customWidth="1"/>
    <col min="17" max="17" width="5.26953125" style="1" customWidth="1"/>
    <col min="18" max="20" width="18.54296875" style="1" customWidth="1"/>
    <col min="21" max="21" width="5.6328125" style="1" customWidth="1"/>
    <col min="22" max="22" width="12.54296875" style="1" customWidth="1"/>
    <col min="23" max="24" width="8.7265625" style="1"/>
    <col min="25" max="25" width="6.6328125" style="1" bestFit="1" customWidth="1"/>
    <col min="26" max="26" width="18" style="1" bestFit="1" customWidth="1"/>
    <col min="27" max="27" width="13.08984375" style="1" bestFit="1" customWidth="1"/>
    <col min="28" max="28" width="8.7265625" style="1"/>
    <col min="29" max="31" width="12.26953125" style="1" customWidth="1"/>
    <col min="32" max="16384" width="8.7265625" style="1"/>
  </cols>
  <sheetData>
    <row r="1" spans="2:33" ht="35.15" customHeight="1" x14ac:dyDescent="0.35"/>
    <row r="2" spans="2:33" ht="21" customHeight="1" x14ac:dyDescent="0.35">
      <c r="B2" s="182" t="s">
        <v>64</v>
      </c>
      <c r="C2" s="182"/>
      <c r="D2" s="182"/>
      <c r="E2" s="182"/>
      <c r="F2" s="182"/>
      <c r="G2" s="182"/>
      <c r="H2" s="182"/>
      <c r="I2" s="182"/>
      <c r="J2" s="182"/>
      <c r="K2" s="182"/>
      <c r="N2" s="180" t="s">
        <v>66</v>
      </c>
      <c r="O2" s="180"/>
      <c r="P2" s="180"/>
      <c r="R2" s="180" t="s">
        <v>101</v>
      </c>
      <c r="S2" s="180"/>
      <c r="T2" s="180"/>
    </row>
    <row r="3" spans="2:33" ht="19" customHeight="1" x14ac:dyDescent="0.35">
      <c r="B3" s="36" t="s">
        <v>47</v>
      </c>
      <c r="D3" s="2"/>
      <c r="F3" s="42" t="s">
        <v>22</v>
      </c>
      <c r="G3" s="36" t="s">
        <v>90</v>
      </c>
      <c r="H3" s="35"/>
      <c r="I3" s="35"/>
      <c r="N3" s="181" t="str">
        <f>G3</f>
        <v>End-Chaitra (2081)</v>
      </c>
      <c r="O3" s="181"/>
      <c r="P3" s="181"/>
      <c r="R3" s="181" t="str">
        <f>N3</f>
        <v>End-Chaitra (2081)</v>
      </c>
      <c r="S3" s="181"/>
      <c r="T3" s="181"/>
    </row>
    <row r="4" spans="2:33" ht="19" customHeight="1" thickBot="1" x14ac:dyDescent="0.4">
      <c r="B4" s="37"/>
      <c r="D4" s="2"/>
      <c r="H4" s="35"/>
      <c r="I4" s="35"/>
      <c r="N4" s="178" t="s">
        <v>46</v>
      </c>
      <c r="O4" s="178"/>
      <c r="P4" s="178"/>
      <c r="R4" s="178" t="str">
        <f>N4</f>
        <v>Nepali risk-free curves - General bucket</v>
      </c>
      <c r="S4" s="178"/>
      <c r="T4" s="178"/>
    </row>
    <row r="5" spans="2:33" ht="19" customHeight="1" x14ac:dyDescent="0.35">
      <c r="B5" s="36" t="s">
        <v>83</v>
      </c>
      <c r="C5" s="36"/>
      <c r="D5" s="2"/>
      <c r="E5" s="2"/>
      <c r="G5" s="35"/>
      <c r="H5" s="35"/>
      <c r="I5" s="35"/>
      <c r="N5" s="174" t="s">
        <v>23</v>
      </c>
      <c r="O5" s="174" t="s">
        <v>41</v>
      </c>
      <c r="P5" s="174" t="s">
        <v>42</v>
      </c>
      <c r="R5" s="175" t="str">
        <f>N5</f>
        <v>General 
non-stressed 
zero coupon rates</v>
      </c>
      <c r="S5" s="175" t="str">
        <f>O5</f>
        <v>General 
Stress up 
zero coupon rates</v>
      </c>
      <c r="T5" s="175" t="str">
        <f>P5</f>
        <v>General 
Stress down 
zero coupon rates</v>
      </c>
      <c r="V5" s="165" t="s">
        <v>44</v>
      </c>
      <c r="Y5" s="168" t="s">
        <v>92</v>
      </c>
      <c r="Z5" s="169"/>
      <c r="AA5" s="170"/>
      <c r="AD5" s="121" t="s">
        <v>96</v>
      </c>
      <c r="AE5" s="121"/>
      <c r="AG5" s="84"/>
    </row>
    <row r="6" spans="2:33" ht="19" customHeight="1" thickBot="1" x14ac:dyDescent="0.4">
      <c r="B6" s="2"/>
      <c r="C6" s="2"/>
      <c r="D6" s="2"/>
      <c r="E6" s="2"/>
      <c r="F6" s="2"/>
      <c r="G6" s="2"/>
      <c r="H6" s="2"/>
      <c r="N6" s="174"/>
      <c r="O6" s="174"/>
      <c r="P6" s="174"/>
      <c r="R6" s="176"/>
      <c r="S6" s="176"/>
      <c r="T6" s="176"/>
      <c r="V6" s="166"/>
      <c r="Y6" s="171"/>
      <c r="Z6" s="172"/>
      <c r="AA6" s="173"/>
      <c r="AD6" s="84"/>
      <c r="AE6" s="84"/>
      <c r="AG6" s="84"/>
    </row>
    <row r="7" spans="2:33" ht="19" customHeight="1" thickBot="1" x14ac:dyDescent="0.4">
      <c r="B7" s="5"/>
      <c r="C7" s="2" t="s">
        <v>5</v>
      </c>
      <c r="D7" s="140" t="s">
        <v>82</v>
      </c>
      <c r="E7" s="141"/>
      <c r="F7" s="141"/>
      <c r="G7" s="141"/>
      <c r="H7" s="141"/>
      <c r="I7" s="142"/>
      <c r="K7" s="143" t="s">
        <v>20</v>
      </c>
      <c r="N7" s="174"/>
      <c r="O7" s="174"/>
      <c r="P7" s="174"/>
      <c r="R7" s="177"/>
      <c r="S7" s="177"/>
      <c r="T7" s="177"/>
      <c r="V7" s="167"/>
      <c r="AE7" s="84"/>
      <c r="AG7" s="84"/>
    </row>
    <row r="8" spans="2:33" ht="19" customHeight="1" thickBot="1" x14ac:dyDescent="0.4">
      <c r="B8" s="3"/>
      <c r="C8" s="4" t="s">
        <v>1</v>
      </c>
      <c r="D8" s="6" t="s">
        <v>0</v>
      </c>
      <c r="E8" s="6" t="s">
        <v>13</v>
      </c>
      <c r="F8" s="6" t="s">
        <v>2</v>
      </c>
      <c r="G8" s="6" t="s">
        <v>3</v>
      </c>
      <c r="H8" s="6" t="s">
        <v>68</v>
      </c>
      <c r="I8" s="7" t="s">
        <v>6</v>
      </c>
      <c r="J8" s="8" t="s">
        <v>7</v>
      </c>
      <c r="K8" s="144"/>
      <c r="M8" s="2">
        <v>1</v>
      </c>
      <c r="N8" s="85">
        <v>5.2124043110667491E-2</v>
      </c>
      <c r="O8" s="85">
        <f>N8*(1+V8)</f>
        <v>8.079226682153462E-2</v>
      </c>
      <c r="P8" s="85">
        <f>N8*(1-V8)</f>
        <v>2.3455819399800369E-2</v>
      </c>
      <c r="Q8" s="86"/>
      <c r="R8" s="87">
        <f xml:space="preserve"> ( 1 +N8 ) ^-($M8 - 0.5)</f>
        <v>0.97491449473922465</v>
      </c>
      <c r="S8" s="87">
        <f t="shared" ref="S8:T57" si="0" xml:space="preserve"> ( 1 +O8 ) ^-($M8 - 0.5)</f>
        <v>0.96189769868551056</v>
      </c>
      <c r="T8" s="87">
        <f t="shared" si="0"/>
        <v>0.98847445440104609</v>
      </c>
      <c r="V8" s="29">
        <v>0.55000000000000004</v>
      </c>
      <c r="Y8" s="122" t="s">
        <v>93</v>
      </c>
      <c r="Z8" s="123" t="s">
        <v>95</v>
      </c>
      <c r="AA8" s="124" t="s">
        <v>94</v>
      </c>
      <c r="AD8" s="120" t="s">
        <v>97</v>
      </c>
      <c r="AE8" s="84"/>
      <c r="AG8" s="84"/>
    </row>
    <row r="9" spans="2:33" ht="19" customHeight="1" thickBot="1" x14ac:dyDescent="0.4">
      <c r="B9" s="25">
        <v>20811230</v>
      </c>
      <c r="C9" s="2"/>
      <c r="D9" s="2"/>
      <c r="E9" s="2"/>
      <c r="F9" s="2"/>
      <c r="G9" s="2"/>
      <c r="H9" s="2"/>
      <c r="I9" s="2"/>
      <c r="J9" s="2"/>
      <c r="M9" s="2">
        <v>2</v>
      </c>
      <c r="N9" s="85">
        <v>5.0403453306720358E-2</v>
      </c>
      <c r="O9" s="85">
        <f t="shared" ref="O9:O72" si="1">N9*(1+V9)</f>
        <v>7.8125352625416561E-2</v>
      </c>
      <c r="P9" s="85">
        <f t="shared" ref="P9:P72" si="2">N9*(1-V9)</f>
        <v>2.2681553988024159E-2</v>
      </c>
      <c r="Q9" s="86"/>
      <c r="R9" s="87">
        <f t="shared" ref="R9:R57" si="3" xml:space="preserve"> ( 1 +N9 ) ^-($M9 - 0.5)</f>
        <v>0.92889321085300824</v>
      </c>
      <c r="S9" s="87">
        <f t="shared" si="0"/>
        <v>0.89329748608650916</v>
      </c>
      <c r="T9" s="87">
        <f t="shared" si="0"/>
        <v>0.96691737860206206</v>
      </c>
      <c r="V9" s="29">
        <v>0.55000000000000004</v>
      </c>
      <c r="Y9" s="125">
        <v>1</v>
      </c>
      <c r="Z9" s="126">
        <v>0.2</v>
      </c>
      <c r="AA9" s="127">
        <v>7.4999999999999997E-3</v>
      </c>
      <c r="AD9" s="119">
        <v>5.425E-2</v>
      </c>
    </row>
    <row r="10" spans="2:33" ht="19" customHeight="1" x14ac:dyDescent="0.35">
      <c r="B10" s="9">
        <v>1</v>
      </c>
      <c r="C10" s="104">
        <v>5.7574999999999342E-2</v>
      </c>
      <c r="D10" s="105">
        <v>4.2896576096747852E-2</v>
      </c>
      <c r="E10" s="105">
        <v>2.2033569464496527E-2</v>
      </c>
      <c r="F10" s="43">
        <v>2.6120469999999306E-2</v>
      </c>
      <c r="G10" s="43">
        <v>4.2644098322179011E-2</v>
      </c>
      <c r="H10" s="43">
        <v>1.8221000000005219E-2</v>
      </c>
      <c r="I10" s="43">
        <f>IF(  ABS( MAX( D10:H10 ) )  &gt;  ABS(  MIN(D10:H10 ) ),
                                                 (  SUM(D10:H10) - ABS( MAX(D10:H10) ) ) / 4,
                                                  (  SUM(D10:H10) +  ABS( MIN(D10:H10)  )  )   / 4 )</f>
        <v>2.7254784446670011E-2</v>
      </c>
      <c r="J10" s="106">
        <f t="shared" ref="J10:J19" si="4" xml:space="preserve"> IF( I10 &gt; 0, MAX( -$AA9, -I10*$Z9 ), MIN( $AA9, -I10*$Z9 )  )</f>
        <v>-5.4509568893340021E-3</v>
      </c>
      <c r="K10" s="107">
        <f>C10+J10</f>
        <v>5.212404311066534E-2</v>
      </c>
      <c r="M10" s="2">
        <v>3</v>
      </c>
      <c r="N10" s="85">
        <v>5.0681338815523391E-2</v>
      </c>
      <c r="O10" s="85">
        <f t="shared" si="1"/>
        <v>7.8556075164061254E-2</v>
      </c>
      <c r="P10" s="85">
        <f t="shared" si="2"/>
        <v>2.2806602466985525E-2</v>
      </c>
      <c r="Q10" s="86"/>
      <c r="R10" s="87">
        <f t="shared" si="3"/>
        <v>0.88373580901074045</v>
      </c>
      <c r="S10" s="87">
        <f t="shared" si="0"/>
        <v>0.8277385396008865</v>
      </c>
      <c r="T10" s="87">
        <f t="shared" si="0"/>
        <v>0.94518363345368706</v>
      </c>
      <c r="V10" s="29">
        <v>0.55000000000000004</v>
      </c>
      <c r="Y10" s="128">
        <v>2</v>
      </c>
      <c r="Z10" s="129">
        <v>0.2</v>
      </c>
      <c r="AA10" s="130">
        <v>7.4999999999999997E-3</v>
      </c>
      <c r="AD10" s="84"/>
    </row>
    <row r="11" spans="2:33" ht="19" customHeight="1" x14ac:dyDescent="0.35">
      <c r="B11" s="10">
        <v>2</v>
      </c>
      <c r="C11" s="108">
        <v>5.5750564089313448E-2</v>
      </c>
      <c r="D11" s="109">
        <v>4.1885760865445043E-2</v>
      </c>
      <c r="E11" s="44">
        <v>2.3000040353891693E-2</v>
      </c>
      <c r="F11" s="44">
        <v>2.348231408931345E-2</v>
      </c>
      <c r="G11" s="44">
        <v>4.178589095115548E-2</v>
      </c>
      <c r="H11" s="44">
        <v>1.8673970257531813E-2</v>
      </c>
      <c r="I11" s="44">
        <f t="shared" ref="I11:I19" si="5">IF(  ABS( MAX( D11:H11 ) )  &gt;  ABS(  MIN(D11:H11 ) ),
                                                 (  SUM(D11:H11) - ABS( MAX(D11:H11) ) ) / 4,
                                                  (  SUM(D11:H11) +  ABS( MIN(D11:H11)  )  )   / 4 )</f>
        <v>2.6735553912973109E-2</v>
      </c>
      <c r="J11" s="110">
        <f t="shared" si="4"/>
        <v>-5.3471107825946223E-3</v>
      </c>
      <c r="K11" s="111">
        <f t="shared" ref="K11:K19" si="6">C11+J11</f>
        <v>5.0403453306718825E-2</v>
      </c>
      <c r="M11" s="2">
        <v>4</v>
      </c>
      <c r="N11" s="85">
        <v>5.1024924128829197E-2</v>
      </c>
      <c r="O11" s="85">
        <f t="shared" si="1"/>
        <v>7.9088632399685263E-2</v>
      </c>
      <c r="P11" s="85">
        <f t="shared" si="2"/>
        <v>2.2961215857973137E-2</v>
      </c>
      <c r="Q11" s="86"/>
      <c r="R11" s="87">
        <f t="shared" si="3"/>
        <v>0.84014538727830723</v>
      </c>
      <c r="S11" s="87">
        <f t="shared" si="0"/>
        <v>0.76612580150861298</v>
      </c>
      <c r="T11" s="87">
        <f t="shared" si="0"/>
        <v>0.92361911150626752</v>
      </c>
      <c r="V11" s="29">
        <v>0.55000000000000004</v>
      </c>
      <c r="Y11" s="128">
        <v>3</v>
      </c>
      <c r="Z11" s="129">
        <v>0.2</v>
      </c>
      <c r="AA11" s="130">
        <v>7.4999999999999997E-3</v>
      </c>
      <c r="AD11" s="120" t="s">
        <v>98</v>
      </c>
    </row>
    <row r="12" spans="2:33" ht="19" customHeight="1" x14ac:dyDescent="0.35">
      <c r="B12" s="10">
        <v>3</v>
      </c>
      <c r="C12" s="108">
        <v>5.587266825216064E-2</v>
      </c>
      <c r="D12" s="109">
        <v>4.2005153471639467E-2</v>
      </c>
      <c r="E12" s="44">
        <v>2.0248000702314028E-2</v>
      </c>
      <c r="F12" s="44">
        <v>2.2731958252160567E-2</v>
      </c>
      <c r="G12" s="44">
        <v>4.1802128206846589E-2</v>
      </c>
      <c r="H12" s="44">
        <v>1.9044501571448658E-2</v>
      </c>
      <c r="I12" s="44">
        <f t="shared" si="5"/>
        <v>2.5956647183192461E-2</v>
      </c>
      <c r="J12" s="110">
        <f t="shared" si="4"/>
        <v>-5.1913294366384925E-3</v>
      </c>
      <c r="K12" s="111">
        <f t="shared" si="6"/>
        <v>5.0681338815522149E-2</v>
      </c>
      <c r="M12" s="2">
        <v>5</v>
      </c>
      <c r="N12" s="85">
        <v>5.1540899149467911E-2</v>
      </c>
      <c r="O12" s="85">
        <f t="shared" si="1"/>
        <v>6.7003168894308282E-2</v>
      </c>
      <c r="P12" s="85">
        <f t="shared" si="2"/>
        <v>3.6078629404627534E-2</v>
      </c>
      <c r="Q12" s="86"/>
      <c r="R12" s="87">
        <f t="shared" si="3"/>
        <v>0.79759466327008433</v>
      </c>
      <c r="S12" s="87">
        <f t="shared" si="0"/>
        <v>0.74688598201677125</v>
      </c>
      <c r="T12" s="87">
        <f t="shared" si="0"/>
        <v>0.85257536307574022</v>
      </c>
      <c r="V12" s="30">
        <v>0.3</v>
      </c>
      <c r="Y12" s="128">
        <v>4</v>
      </c>
      <c r="Z12" s="129">
        <v>0.2</v>
      </c>
      <c r="AA12" s="130">
        <v>7.4999999999999997E-3</v>
      </c>
      <c r="AD12" s="119" t="s">
        <v>99</v>
      </c>
    </row>
    <row r="13" spans="2:33" ht="19" customHeight="1" x14ac:dyDescent="0.35">
      <c r="B13" s="10">
        <v>4</v>
      </c>
      <c r="C13" s="108">
        <v>5.6437374745563762E-2</v>
      </c>
      <c r="D13" s="109">
        <v>4.2362479344481452E-2</v>
      </c>
      <c r="E13" s="44">
        <v>2.465381632453556E-2</v>
      </c>
      <c r="F13" s="44">
        <v>2.2433294745563881E-2</v>
      </c>
      <c r="G13" s="44">
        <v>4.1849204137708984E-2</v>
      </c>
      <c r="H13" s="44">
        <v>1.9312697126910194E-2</v>
      </c>
      <c r="I13" s="44">
        <f t="shared" si="5"/>
        <v>2.7062253083679655E-2</v>
      </c>
      <c r="J13" s="110">
        <f t="shared" si="4"/>
        <v>-5.4124506167359315E-3</v>
      </c>
      <c r="K13" s="111">
        <f t="shared" si="6"/>
        <v>5.102492412882783E-2</v>
      </c>
      <c r="M13" s="2">
        <v>6</v>
      </c>
      <c r="N13" s="85">
        <v>5.1984787537940669E-2</v>
      </c>
      <c r="O13" s="85">
        <f t="shared" si="1"/>
        <v>6.7580223799322867E-2</v>
      </c>
      <c r="P13" s="85">
        <f t="shared" si="2"/>
        <v>3.6389351276558464E-2</v>
      </c>
      <c r="Q13" s="86"/>
      <c r="R13" s="87">
        <f t="shared" si="3"/>
        <v>0.75674223257167894</v>
      </c>
      <c r="S13" s="87">
        <f t="shared" si="0"/>
        <v>0.69790633261664148</v>
      </c>
      <c r="T13" s="87">
        <f t="shared" si="0"/>
        <v>0.82153074060601505</v>
      </c>
      <c r="V13" s="30">
        <v>0.3</v>
      </c>
      <c r="Y13" s="128">
        <v>5</v>
      </c>
      <c r="Z13" s="129">
        <v>0.2</v>
      </c>
      <c r="AA13" s="130">
        <v>7.4999999999999997E-3</v>
      </c>
      <c r="AD13" s="84"/>
    </row>
    <row r="14" spans="2:33" ht="19" customHeight="1" thickBot="1" x14ac:dyDescent="0.4">
      <c r="B14" s="10">
        <v>5</v>
      </c>
      <c r="C14" s="112">
        <v>5.6950392887860746E-2</v>
      </c>
      <c r="D14" s="113">
        <v>4.2771702792533617E-2</v>
      </c>
      <c r="E14" s="45">
        <v>2.4859655593524765E-2</v>
      </c>
      <c r="F14" s="45">
        <v>2.2123092887861295E-2</v>
      </c>
      <c r="G14" s="45">
        <v>4.1790145970953541E-2</v>
      </c>
      <c r="H14" s="45">
        <v>1.9416980315541288E-2</v>
      </c>
      <c r="I14" s="45">
        <f t="shared" si="5"/>
        <v>2.7047468691970222E-2</v>
      </c>
      <c r="J14" s="114">
        <f t="shared" si="4"/>
        <v>-5.4094937383940452E-3</v>
      </c>
      <c r="K14" s="115">
        <f t="shared" si="6"/>
        <v>5.1540899149466704E-2</v>
      </c>
      <c r="M14" s="2">
        <v>7</v>
      </c>
      <c r="N14" s="85">
        <v>5.2367879032917619E-2</v>
      </c>
      <c r="O14" s="85">
        <f t="shared" si="1"/>
        <v>6.8078242742792908E-2</v>
      </c>
      <c r="P14" s="85">
        <f t="shared" si="2"/>
        <v>3.6657515323042331E-2</v>
      </c>
      <c r="Q14" s="86"/>
      <c r="R14" s="87">
        <f t="shared" si="3"/>
        <v>0.7176467213618023</v>
      </c>
      <c r="S14" s="87">
        <f t="shared" si="0"/>
        <v>0.65174852290523211</v>
      </c>
      <c r="T14" s="87">
        <f t="shared" si="0"/>
        <v>0.79135353525614993</v>
      </c>
      <c r="V14" s="30">
        <v>0.3</v>
      </c>
      <c r="Y14" s="128">
        <v>6</v>
      </c>
      <c r="Z14" s="129">
        <v>0.2</v>
      </c>
      <c r="AA14" s="130">
        <v>7.4999999999999997E-3</v>
      </c>
      <c r="AC14" s="28"/>
      <c r="AD14" s="84"/>
    </row>
    <row r="15" spans="2:33" ht="19" customHeight="1" x14ac:dyDescent="0.35">
      <c r="B15" s="10">
        <v>6</v>
      </c>
      <c r="C15" s="108">
        <v>5.7345889857437271E-2</v>
      </c>
      <c r="D15" s="109">
        <v>4.2905542593230539E-2</v>
      </c>
      <c r="E15" s="44">
        <v>2.4634549604477307E-2</v>
      </c>
      <c r="F15" s="44">
        <v>2.1753849857437446E-2</v>
      </c>
      <c r="G15" s="44">
        <v>4.1464685234847254E-2</v>
      </c>
      <c r="H15" s="44">
        <v>1.9368961693193132E-2</v>
      </c>
      <c r="I15" s="49">
        <f t="shared" si="5"/>
        <v>2.6805511597488785E-2</v>
      </c>
      <c r="J15" s="110">
        <f t="shared" si="4"/>
        <v>-5.3611023194977576E-3</v>
      </c>
      <c r="K15" s="116">
        <f t="shared" si="6"/>
        <v>5.1984787537939517E-2</v>
      </c>
      <c r="M15" s="2">
        <v>8</v>
      </c>
      <c r="N15" s="85">
        <v>5.2739190985741979E-2</v>
      </c>
      <c r="O15" s="85">
        <f t="shared" si="1"/>
        <v>6.0650069633603275E-2</v>
      </c>
      <c r="P15" s="85">
        <f t="shared" si="2"/>
        <v>4.4828312337880684E-2</v>
      </c>
      <c r="Q15" s="86"/>
      <c r="R15" s="87">
        <f t="shared" si="3"/>
        <v>0.68013334497110411</v>
      </c>
      <c r="S15" s="87">
        <f t="shared" si="0"/>
        <v>0.64299717359311104</v>
      </c>
      <c r="T15" s="87">
        <f t="shared" si="0"/>
        <v>0.7197190645135092</v>
      </c>
      <c r="V15" s="29">
        <v>0.15</v>
      </c>
      <c r="Y15" s="128">
        <v>7</v>
      </c>
      <c r="Z15" s="129">
        <v>0.2</v>
      </c>
      <c r="AA15" s="130">
        <v>7.4999999999999997E-3</v>
      </c>
      <c r="AC15" s="28"/>
      <c r="AD15" s="84"/>
    </row>
    <row r="16" spans="2:33" ht="19" customHeight="1" x14ac:dyDescent="0.35">
      <c r="B16" s="10">
        <v>7</v>
      </c>
      <c r="C16" s="108">
        <v>5.7683380861279332E-2</v>
      </c>
      <c r="D16" s="109">
        <v>4.2874541190063953E-2</v>
      </c>
      <c r="E16" s="44">
        <v>2.4624545689652777E-2</v>
      </c>
      <c r="F16" s="44">
        <v>2.1400560861279505E-2</v>
      </c>
      <c r="G16" s="44">
        <v>4.099533774679287E-2</v>
      </c>
      <c r="H16" s="44">
        <v>1.9289592269527756E-2</v>
      </c>
      <c r="I16" s="44">
        <f t="shared" si="5"/>
        <v>2.6577509141813227E-2</v>
      </c>
      <c r="J16" s="110">
        <f t="shared" si="4"/>
        <v>-5.3155018283626461E-3</v>
      </c>
      <c r="K16" s="111">
        <f t="shared" si="6"/>
        <v>5.2367879032916689E-2</v>
      </c>
      <c r="M16" s="2">
        <v>9</v>
      </c>
      <c r="N16" s="85">
        <v>5.3088868150667157E-2</v>
      </c>
      <c r="O16" s="85">
        <f t="shared" si="1"/>
        <v>6.1052198373267225E-2</v>
      </c>
      <c r="P16" s="85">
        <f t="shared" si="2"/>
        <v>4.5125537928067082E-2</v>
      </c>
      <c r="Q16" s="86"/>
      <c r="R16" s="87">
        <f t="shared" si="3"/>
        <v>0.64423944642571451</v>
      </c>
      <c r="S16" s="87">
        <f t="shared" si="0"/>
        <v>0.60427917719358859</v>
      </c>
      <c r="T16" s="87">
        <f t="shared" si="0"/>
        <v>0.68717616948294358</v>
      </c>
      <c r="V16" s="29">
        <v>0.15</v>
      </c>
      <c r="Y16" s="128">
        <v>8</v>
      </c>
      <c r="Z16" s="129">
        <v>0.2</v>
      </c>
      <c r="AA16" s="130">
        <v>7.4999999999999997E-3</v>
      </c>
      <c r="AC16" s="28"/>
      <c r="AD16" s="84"/>
    </row>
    <row r="17" spans="2:27" ht="19" customHeight="1" x14ac:dyDescent="0.35">
      <c r="B17" s="10">
        <v>8</v>
      </c>
      <c r="C17" s="108">
        <v>5.8002688635885979E-2</v>
      </c>
      <c r="D17" s="109">
        <v>4.2876813289114413E-2</v>
      </c>
      <c r="E17" s="44">
        <v>2.4448101241682174E-2</v>
      </c>
      <c r="F17" s="44">
        <v>2.1110178635886268E-2</v>
      </c>
      <c r="G17" s="44">
        <v>4.0494230196511438E-2</v>
      </c>
      <c r="H17" s="44">
        <v>1.9217442928818551E-2</v>
      </c>
      <c r="I17" s="44">
        <f t="shared" si="5"/>
        <v>2.6317488250724608E-2</v>
      </c>
      <c r="J17" s="110">
        <f t="shared" si="4"/>
        <v>-5.2634976501449221E-3</v>
      </c>
      <c r="K17" s="111">
        <f t="shared" si="6"/>
        <v>5.2739190985741057E-2</v>
      </c>
      <c r="M17" s="2">
        <v>10</v>
      </c>
      <c r="N17" s="85">
        <v>5.3381464487429753E-2</v>
      </c>
      <c r="O17" s="85">
        <f t="shared" si="1"/>
        <v>6.1388684160544209E-2</v>
      </c>
      <c r="P17" s="85">
        <f t="shared" si="2"/>
        <v>4.537424481431529E-2</v>
      </c>
      <c r="Q17" s="86"/>
      <c r="R17" s="87">
        <f t="shared" si="3"/>
        <v>0.61014929601572543</v>
      </c>
      <c r="S17" s="87">
        <f t="shared" si="0"/>
        <v>0.56779647899586327</v>
      </c>
      <c r="T17" s="87">
        <f t="shared" si="0"/>
        <v>0.65602129546122512</v>
      </c>
      <c r="V17" s="29">
        <v>0.15</v>
      </c>
      <c r="Y17" s="128">
        <v>9</v>
      </c>
      <c r="Z17" s="129">
        <v>0.2</v>
      </c>
      <c r="AA17" s="130">
        <v>7.4999999999999997E-3</v>
      </c>
    </row>
    <row r="18" spans="2:27" ht="19" customHeight="1" thickBot="1" x14ac:dyDescent="0.4">
      <c r="B18" s="10">
        <v>9</v>
      </c>
      <c r="C18" s="108">
        <v>5.830005566844676E-2</v>
      </c>
      <c r="D18" s="109">
        <v>4.2855013304520906E-2</v>
      </c>
      <c r="E18" s="44">
        <v>2.4183355660546413E-2</v>
      </c>
      <c r="F18" s="44">
        <v>2.0872855668446988E-2</v>
      </c>
      <c r="G18" s="44">
        <v>4.0023176434967223E-2</v>
      </c>
      <c r="H18" s="44">
        <v>1.914436259164698E-2</v>
      </c>
      <c r="I18" s="44">
        <f t="shared" si="5"/>
        <v>2.6055937588901901E-2</v>
      </c>
      <c r="J18" s="110">
        <f t="shared" si="4"/>
        <v>-5.2111875177803801E-3</v>
      </c>
      <c r="K18" s="111">
        <f t="shared" si="6"/>
        <v>5.308886815066638E-2</v>
      </c>
      <c r="M18" s="2">
        <v>11</v>
      </c>
      <c r="N18" s="85">
        <v>5.3605053907632039E-2</v>
      </c>
      <c r="O18" s="85">
        <f t="shared" si="1"/>
        <v>6.164581199377684E-2</v>
      </c>
      <c r="P18" s="85">
        <f t="shared" si="2"/>
        <v>4.556429582148723E-2</v>
      </c>
      <c r="Q18" s="86"/>
      <c r="R18" s="87">
        <f t="shared" si="3"/>
        <v>0.57793982977520275</v>
      </c>
      <c r="S18" s="87">
        <f t="shared" si="0"/>
        <v>0.53359735210991899</v>
      </c>
      <c r="T18" s="87">
        <f t="shared" si="0"/>
        <v>0.62635014664565247</v>
      </c>
      <c r="V18" s="29">
        <v>0.15</v>
      </c>
      <c r="Y18" s="131">
        <v>10</v>
      </c>
      <c r="Z18" s="132">
        <v>0.2</v>
      </c>
      <c r="AA18" s="133">
        <v>7.4999999999999997E-3</v>
      </c>
    </row>
    <row r="19" spans="2:27" ht="19" customHeight="1" thickBot="1" x14ac:dyDescent="0.4">
      <c r="B19" s="11">
        <v>10</v>
      </c>
      <c r="C19" s="112">
        <v>5.8568575632874209E-2</v>
      </c>
      <c r="D19" s="113">
        <v>4.2802131721424441E-2</v>
      </c>
      <c r="E19" s="45">
        <v>2.3937242095060762E-2</v>
      </c>
      <c r="F19" s="45">
        <v>2.1141375632874437E-2</v>
      </c>
      <c r="G19" s="45">
        <v>3.9619023200046177E-2</v>
      </c>
      <c r="H19" s="45">
        <v>1.9044581980925068E-2</v>
      </c>
      <c r="I19" s="45">
        <f t="shared" si="5"/>
        <v>2.5935555727226611E-2</v>
      </c>
      <c r="J19" s="114">
        <f t="shared" si="4"/>
        <v>-5.1871111454453228E-3</v>
      </c>
      <c r="K19" s="117">
        <f t="shared" si="6"/>
        <v>5.3381464487428885E-2</v>
      </c>
      <c r="M19" s="2">
        <v>12</v>
      </c>
      <c r="N19" s="85">
        <v>5.3774283194303552E-2</v>
      </c>
      <c r="O19" s="85">
        <f t="shared" si="1"/>
        <v>6.1840425673449079E-2</v>
      </c>
      <c r="P19" s="85">
        <f t="shared" si="2"/>
        <v>4.5708140715158017E-2</v>
      </c>
      <c r="Q19" s="86"/>
      <c r="R19" s="87">
        <f t="shared" si="3"/>
        <v>0.54752335640066951</v>
      </c>
      <c r="S19" s="87">
        <f t="shared" si="0"/>
        <v>0.50155499728800601</v>
      </c>
      <c r="T19" s="87">
        <f t="shared" si="0"/>
        <v>0.5981076771263244</v>
      </c>
      <c r="V19" s="29">
        <v>0.15</v>
      </c>
    </row>
    <row r="20" spans="2:27" ht="19" customHeight="1" x14ac:dyDescent="0.35">
      <c r="M20" s="2">
        <v>13</v>
      </c>
      <c r="N20" s="85">
        <v>5.3903708631348524E-2</v>
      </c>
      <c r="O20" s="85">
        <f t="shared" si="1"/>
        <v>6.1989264926050801E-2</v>
      </c>
      <c r="P20" s="85">
        <f t="shared" si="2"/>
        <v>4.5818152336646246E-2</v>
      </c>
      <c r="Q20" s="86"/>
      <c r="R20" s="87">
        <f t="shared" si="3"/>
        <v>0.51878611069198033</v>
      </c>
      <c r="S20" s="87">
        <f t="shared" si="0"/>
        <v>0.47151815156652233</v>
      </c>
      <c r="T20" s="87">
        <f t="shared" si="0"/>
        <v>0.57121263398519795</v>
      </c>
      <c r="V20" s="29">
        <v>0.15</v>
      </c>
    </row>
    <row r="21" spans="2:27" ht="19" customHeight="1" x14ac:dyDescent="0.35">
      <c r="M21" s="2">
        <v>14</v>
      </c>
      <c r="N21" s="85">
        <v>5.4003495469853391E-2</v>
      </c>
      <c r="O21" s="85">
        <f t="shared" si="1"/>
        <v>6.2104019790331394E-2</v>
      </c>
      <c r="P21" s="85">
        <f t="shared" si="2"/>
        <v>4.5902971149375381E-2</v>
      </c>
      <c r="Q21" s="86"/>
      <c r="R21" s="87">
        <f t="shared" si="3"/>
        <v>0.49162313207302766</v>
      </c>
      <c r="S21" s="87">
        <f t="shared" si="0"/>
        <v>0.44334803790216298</v>
      </c>
      <c r="T21" s="87">
        <f t="shared" si="0"/>
        <v>0.54558967667058045</v>
      </c>
      <c r="V21" s="29">
        <v>0.15</v>
      </c>
    </row>
    <row r="22" spans="2:27" ht="19" customHeight="1" x14ac:dyDescent="0.35">
      <c r="M22" s="2">
        <v>15</v>
      </c>
      <c r="N22" s="85">
        <v>5.4080906806904805E-2</v>
      </c>
      <c r="O22" s="85">
        <f t="shared" si="1"/>
        <v>6.2193042827940519E-2</v>
      </c>
      <c r="P22" s="85">
        <f t="shared" si="2"/>
        <v>4.5968770785869084E-2</v>
      </c>
      <c r="Q22" s="86"/>
      <c r="R22" s="87">
        <f t="shared" si="3"/>
        <v>0.465937614483178</v>
      </c>
      <c r="S22" s="87">
        <f t="shared" si="0"/>
        <v>0.41691732070749599</v>
      </c>
      <c r="T22" s="87">
        <f t="shared" si="0"/>
        <v>0.52116901460671294</v>
      </c>
      <c r="V22" s="29">
        <v>0.15</v>
      </c>
    </row>
    <row r="23" spans="2:27" ht="19" customHeight="1" x14ac:dyDescent="0.35">
      <c r="B23" s="5"/>
      <c r="C23" s="2" t="s">
        <v>5</v>
      </c>
      <c r="D23" s="140" t="s">
        <v>82</v>
      </c>
      <c r="E23" s="141"/>
      <c r="F23" s="141"/>
      <c r="G23" s="141"/>
      <c r="H23" s="141"/>
      <c r="I23" s="142"/>
      <c r="K23" s="143" t="s">
        <v>20</v>
      </c>
      <c r="M23" s="2">
        <v>16</v>
      </c>
      <c r="N23" s="85">
        <v>5.4141231937039569E-2</v>
      </c>
      <c r="O23" s="85">
        <f t="shared" si="1"/>
        <v>6.2262416727595499E-2</v>
      </c>
      <c r="P23" s="85">
        <f t="shared" si="2"/>
        <v>4.6020047146483632E-2</v>
      </c>
      <c r="Q23" s="86"/>
      <c r="R23" s="87">
        <f t="shared" si="3"/>
        <v>0.44164019010487959</v>
      </c>
      <c r="S23" s="87">
        <f t="shared" si="0"/>
        <v>0.39210903399792379</v>
      </c>
      <c r="T23" s="87">
        <f t="shared" si="0"/>
        <v>0.49788595691468762</v>
      </c>
      <c r="V23" s="29">
        <v>0.15</v>
      </c>
    </row>
    <row r="24" spans="2:27" ht="19" customHeight="1" x14ac:dyDescent="0.35">
      <c r="B24" s="3"/>
      <c r="C24" s="4" t="s">
        <v>1</v>
      </c>
      <c r="D24" s="6" t="s">
        <v>0</v>
      </c>
      <c r="E24" s="6" t="s">
        <v>13</v>
      </c>
      <c r="F24" s="6" t="s">
        <v>2</v>
      </c>
      <c r="G24" s="6" t="s">
        <v>3</v>
      </c>
      <c r="H24" s="6" t="s">
        <v>68</v>
      </c>
      <c r="I24" s="7" t="s">
        <v>6</v>
      </c>
      <c r="J24" s="8" t="s">
        <v>7</v>
      </c>
      <c r="K24" s="144"/>
      <c r="M24" s="2">
        <v>17</v>
      </c>
      <c r="N24" s="85">
        <v>5.4188384964430236E-2</v>
      </c>
      <c r="O24" s="85">
        <f t="shared" si="1"/>
        <v>6.2316642709094767E-2</v>
      </c>
      <c r="P24" s="85">
        <f t="shared" si="2"/>
        <v>4.6060127219765698E-2</v>
      </c>
      <c r="Q24" s="86"/>
      <c r="R24" s="87">
        <f t="shared" si="3"/>
        <v>0.41864822760648163</v>
      </c>
      <c r="S24" s="87">
        <f t="shared" si="0"/>
        <v>0.36881556513419467</v>
      </c>
      <c r="T24" s="87">
        <f t="shared" si="0"/>
        <v>0.47568044921281916</v>
      </c>
      <c r="V24" s="29">
        <v>0.15</v>
      </c>
    </row>
    <row r="25" spans="2:27" ht="19" customHeight="1" thickBot="1" x14ac:dyDescent="0.4">
      <c r="B25" s="25">
        <v>20811130</v>
      </c>
      <c r="C25" s="2"/>
      <c r="D25" s="2"/>
      <c r="E25" s="2"/>
      <c r="F25" s="2"/>
      <c r="G25" s="2"/>
      <c r="H25" s="2"/>
      <c r="I25" s="2"/>
      <c r="J25" s="2"/>
      <c r="M25" s="2">
        <v>18</v>
      </c>
      <c r="N25" s="85">
        <v>5.4225301999453412E-2</v>
      </c>
      <c r="O25" s="85">
        <f t="shared" si="1"/>
        <v>6.2359097299371419E-2</v>
      </c>
      <c r="P25" s="85">
        <f t="shared" si="2"/>
        <v>4.6091506699535399E-2</v>
      </c>
      <c r="Q25" s="86"/>
      <c r="R25" s="87">
        <f t="shared" si="3"/>
        <v>0.39688517968948994</v>
      </c>
      <c r="S25" s="87">
        <f t="shared" si="0"/>
        <v>0.34693772655143973</v>
      </c>
      <c r="T25" s="87">
        <f t="shared" si="0"/>
        <v>0.45449663205495583</v>
      </c>
      <c r="V25" s="29">
        <v>0.15</v>
      </c>
    </row>
    <row r="26" spans="2:27" ht="19" customHeight="1" x14ac:dyDescent="0.35">
      <c r="B26" s="9">
        <v>1</v>
      </c>
      <c r="C26" s="104">
        <v>6.114999999999747E-2</v>
      </c>
      <c r="D26" s="105">
        <v>4.3941727990292931E-2</v>
      </c>
      <c r="E26" s="105">
        <v>2.3078516483888152E-2</v>
      </c>
      <c r="F26" s="43">
        <v>2.834066999998866E-2</v>
      </c>
      <c r="G26" s="43">
        <v>4.3182368165315801E-2</v>
      </c>
      <c r="H26" s="43">
        <v>2.0667000000006971E-2</v>
      </c>
      <c r="I26" s="43">
        <f>IF(  ABS( MAX( D26:H26 ) )  &gt;  ABS(  MIN(D26:H26 ) ),
                                                 (  SUM(D26:H26) - ABS( MAX(D26:H26) ) ) / 4,
                                                  (  SUM(D26:H26) +  ABS( MIN(D26:H26)  )  )   / 4 )</f>
        <v>2.8817138662299905E-2</v>
      </c>
      <c r="J26" s="106">
        <f t="shared" ref="J26:J35" si="7" xml:space="preserve"> IF( I26 &gt; 0, MAX( -$AA9, -I26*$Z9 ), MIN( $AA9, -I26*$Z9 )  )</f>
        <v>-5.7634277324599813E-3</v>
      </c>
      <c r="K26" s="107">
        <f>C26+J26</f>
        <v>5.5386572267537487E-2</v>
      </c>
      <c r="M26" s="2">
        <v>19</v>
      </c>
      <c r="N26" s="85">
        <v>5.4254211277263265E-2</v>
      </c>
      <c r="O26" s="85">
        <f t="shared" si="1"/>
        <v>6.2392342968852751E-2</v>
      </c>
      <c r="P26" s="85">
        <f t="shared" si="2"/>
        <v>4.6116079585673771E-2</v>
      </c>
      <c r="Q26" s="86"/>
      <c r="R26" s="87">
        <f t="shared" si="3"/>
        <v>0.37627999248374588</v>
      </c>
      <c r="S26" s="87">
        <f t="shared" si="0"/>
        <v>0.32638392394120536</v>
      </c>
      <c r="T26" s="87">
        <f t="shared" si="0"/>
        <v>0.43428243558452845</v>
      </c>
      <c r="V26" s="29">
        <v>0.15</v>
      </c>
    </row>
    <row r="27" spans="2:27" ht="19" customHeight="1" x14ac:dyDescent="0.35">
      <c r="B27" s="10">
        <v>2</v>
      </c>
      <c r="C27" s="108">
        <v>5.8988125624902299E-2</v>
      </c>
      <c r="D27" s="109">
        <v>4.2493944534855776E-2</v>
      </c>
      <c r="E27" s="44">
        <v>2.3163586271169656E-2</v>
      </c>
      <c r="F27" s="44">
        <v>2.4783855624893603E-2</v>
      </c>
      <c r="G27" s="44">
        <v>4.1888122104365433E-2</v>
      </c>
      <c r="H27" s="44">
        <v>2.0493641077180547E-2</v>
      </c>
      <c r="I27" s="44">
        <f t="shared" ref="I27:I35" si="8">IF(  ABS( MAX( D27:H27 ) )  &gt;  ABS(  MIN(D27:H27 ) ),
                                                 (  SUM(D27:H27) - ABS( MAX(D27:H27) ) ) / 4,
                                                  (  SUM(D27:H27) +  ABS( MIN(D27:H27)  )  )   / 4 )</f>
        <v>2.758230126940231E-2</v>
      </c>
      <c r="J27" s="110">
        <f t="shared" si="7"/>
        <v>-5.5164602538804626E-3</v>
      </c>
      <c r="K27" s="111">
        <f t="shared" ref="K27:K35" si="9">C27+J27</f>
        <v>5.347166537102184E-2</v>
      </c>
      <c r="M27" s="2">
        <v>20</v>
      </c>
      <c r="N27" s="85">
        <v>5.4276820816455684E-2</v>
      </c>
      <c r="O27" s="85">
        <f t="shared" si="1"/>
        <v>6.241834393892403E-2</v>
      </c>
      <c r="P27" s="85">
        <f t="shared" si="2"/>
        <v>4.6135297693987332E-2</v>
      </c>
      <c r="Q27" s="86"/>
      <c r="R27" s="87">
        <f t="shared" si="3"/>
        <v>0.35676657855239696</v>
      </c>
      <c r="S27" s="87">
        <f t="shared" si="0"/>
        <v>0.30706941822930006</v>
      </c>
      <c r="T27" s="87">
        <f t="shared" si="0"/>
        <v>0.41498921498885716</v>
      </c>
      <c r="V27" s="29">
        <v>0.15</v>
      </c>
    </row>
    <row r="28" spans="2:27" ht="19" customHeight="1" x14ac:dyDescent="0.35">
      <c r="B28" s="10">
        <v>3</v>
      </c>
      <c r="C28" s="108">
        <v>5.9022522242494935E-2</v>
      </c>
      <c r="D28" s="109">
        <v>4.2525574070887862E-2</v>
      </c>
      <c r="E28" s="44">
        <v>2.3977843687060574E-2</v>
      </c>
      <c r="F28" s="44">
        <v>2.3792282242486751E-2</v>
      </c>
      <c r="G28" s="44">
        <v>4.1867616217576398E-2</v>
      </c>
      <c r="H28" s="44">
        <v>2.1072790662528318E-2</v>
      </c>
      <c r="I28" s="44">
        <f t="shared" si="8"/>
        <v>2.767763320241301E-2</v>
      </c>
      <c r="J28" s="110">
        <f t="shared" si="7"/>
        <v>-5.5355266404826025E-3</v>
      </c>
      <c r="K28" s="111">
        <f t="shared" si="9"/>
        <v>5.3486995602012331E-2</v>
      </c>
      <c r="M28" s="2">
        <v>21</v>
      </c>
      <c r="N28" s="85">
        <v>5.4294451240028963E-2</v>
      </c>
      <c r="O28" s="85">
        <f t="shared" si="1"/>
        <v>6.24386189260333E-2</v>
      </c>
      <c r="P28" s="85">
        <f t="shared" si="2"/>
        <v>4.6150283554024618E-2</v>
      </c>
      <c r="Q28" s="86"/>
      <c r="R28" s="87">
        <f t="shared" si="3"/>
        <v>0.33828335021633033</v>
      </c>
      <c r="S28" s="87">
        <f t="shared" si="0"/>
        <v>0.28891567386995531</v>
      </c>
      <c r="T28" s="87">
        <f t="shared" si="0"/>
        <v>0.39657142639787907</v>
      </c>
      <c r="V28" s="29">
        <v>0.15</v>
      </c>
    </row>
    <row r="29" spans="2:27" ht="19" customHeight="1" x14ac:dyDescent="0.35">
      <c r="B29" s="10">
        <v>4</v>
      </c>
      <c r="C29" s="108">
        <v>5.9346046783448569E-2</v>
      </c>
      <c r="D29" s="109">
        <v>4.274439595375723E-2</v>
      </c>
      <c r="E29" s="44">
        <v>2.4664329654858763E-2</v>
      </c>
      <c r="F29" s="44">
        <v>2.3303296783440341E-2</v>
      </c>
      <c r="G29" s="44">
        <v>4.1929604301551793E-2</v>
      </c>
      <c r="H29" s="44">
        <v>2.1424120381402068E-2</v>
      </c>
      <c r="I29" s="44">
        <f t="shared" si="8"/>
        <v>2.7830337780313241E-2</v>
      </c>
      <c r="J29" s="110">
        <f t="shared" si="7"/>
        <v>-5.5660675560626482E-3</v>
      </c>
      <c r="K29" s="111">
        <f t="shared" si="9"/>
        <v>5.3779979227385921E-2</v>
      </c>
      <c r="M29" s="2">
        <v>22</v>
      </c>
      <c r="N29" s="85">
        <v>5.4308131331332499E-2</v>
      </c>
      <c r="O29" s="85">
        <f t="shared" si="1"/>
        <v>6.2454351031032369E-2</v>
      </c>
      <c r="P29" s="85">
        <f t="shared" si="2"/>
        <v>4.6161911631632621E-2</v>
      </c>
      <c r="Q29" s="86"/>
      <c r="R29" s="87">
        <f t="shared" si="3"/>
        <v>0.3207728077687943</v>
      </c>
      <c r="S29" s="87">
        <f t="shared" si="0"/>
        <v>0.27184978428544943</v>
      </c>
      <c r="T29" s="87">
        <f t="shared" si="0"/>
        <v>0.37898634054762215</v>
      </c>
      <c r="V29" s="29">
        <v>0.15</v>
      </c>
    </row>
    <row r="30" spans="2:27" ht="19" customHeight="1" thickBot="1" x14ac:dyDescent="0.4">
      <c r="B30" s="10">
        <v>5</v>
      </c>
      <c r="C30" s="112">
        <v>5.9628466970085725E-2</v>
      </c>
      <c r="D30" s="113">
        <v>4.3026508395183072E-2</v>
      </c>
      <c r="E30" s="45">
        <v>2.4988792175414831E-2</v>
      </c>
      <c r="F30" s="45">
        <v>2.2928396970077758E-2</v>
      </c>
      <c r="G30" s="45">
        <v>4.1740223253385222E-2</v>
      </c>
      <c r="H30" s="45">
        <v>2.1571018183085933E-2</v>
      </c>
      <c r="I30" s="45">
        <f t="shared" si="8"/>
        <v>2.7807107645490936E-2</v>
      </c>
      <c r="J30" s="114">
        <f t="shared" si="7"/>
        <v>-5.5614215290981876E-3</v>
      </c>
      <c r="K30" s="115">
        <f t="shared" si="9"/>
        <v>5.4067045440987539E-2</v>
      </c>
      <c r="M30" s="2">
        <v>23</v>
      </c>
      <c r="N30" s="85">
        <v>5.4318667777532026E-2</v>
      </c>
      <c r="O30" s="85">
        <f t="shared" si="1"/>
        <v>6.2466467944161823E-2</v>
      </c>
      <c r="P30" s="85">
        <f t="shared" si="2"/>
        <v>4.6170867610902222E-2</v>
      </c>
      <c r="Q30" s="86"/>
      <c r="R30" s="87">
        <f t="shared" si="3"/>
        <v>0.30418117649589549</v>
      </c>
      <c r="S30" s="87">
        <f t="shared" si="0"/>
        <v>0.2558039651269679</v>
      </c>
      <c r="T30" s="87">
        <f t="shared" si="0"/>
        <v>0.36219379057464518</v>
      </c>
      <c r="V30" s="29">
        <v>0.15</v>
      </c>
    </row>
    <row r="31" spans="2:27" ht="19" customHeight="1" x14ac:dyDescent="0.35">
      <c r="B31" s="10">
        <v>6</v>
      </c>
      <c r="C31" s="108">
        <v>5.9925875282503149E-2</v>
      </c>
      <c r="D31" s="109">
        <v>4.30594466576113E-2</v>
      </c>
      <c r="E31" s="44">
        <v>2.5216625130890513E-2</v>
      </c>
      <c r="F31" s="44">
        <v>2.2692365282495297E-2</v>
      </c>
      <c r="G31" s="44">
        <v>4.1774863352813441E-2</v>
      </c>
      <c r="H31" s="44">
        <v>2.1653927225474323E-2</v>
      </c>
      <c r="I31" s="49">
        <f t="shared" si="8"/>
        <v>2.7834445247918393E-2</v>
      </c>
      <c r="J31" s="110">
        <f t="shared" si="7"/>
        <v>-5.5668890495836794E-3</v>
      </c>
      <c r="K31" s="116">
        <f t="shared" si="9"/>
        <v>5.4358986232919473E-2</v>
      </c>
      <c r="M31" s="2">
        <v>24</v>
      </c>
      <c r="N31" s="85">
        <v>5.4326696726764157E-2</v>
      </c>
      <c r="O31" s="85">
        <f t="shared" si="1"/>
        <v>6.2475701235778773E-2</v>
      </c>
      <c r="P31" s="85">
        <f t="shared" si="2"/>
        <v>4.6177692217749533E-2</v>
      </c>
      <c r="Q31" s="86"/>
      <c r="R31" s="87">
        <f t="shared" si="3"/>
        <v>0.28845808650396459</v>
      </c>
      <c r="S31" s="87">
        <f t="shared" si="0"/>
        <v>0.24071510659984272</v>
      </c>
      <c r="T31" s="87">
        <f t="shared" si="0"/>
        <v>0.3461559500676562</v>
      </c>
      <c r="V31" s="29">
        <v>0.15</v>
      </c>
    </row>
    <row r="32" spans="2:27" ht="19" customHeight="1" x14ac:dyDescent="0.35">
      <c r="B32" s="10">
        <v>7</v>
      </c>
      <c r="C32" s="108">
        <v>6.0204878282343444E-2</v>
      </c>
      <c r="D32" s="109">
        <v>4.2966220321193571E-2</v>
      </c>
      <c r="E32" s="44">
        <v>2.5323587651045365E-2</v>
      </c>
      <c r="F32" s="44">
        <v>2.2529678282335874E-2</v>
      </c>
      <c r="G32" s="44">
        <v>4.108925945921782E-2</v>
      </c>
      <c r="H32" s="44">
        <v>2.1721063639653426E-2</v>
      </c>
      <c r="I32" s="44">
        <f t="shared" si="8"/>
        <v>2.7665897258063121E-2</v>
      </c>
      <c r="J32" s="110">
        <f t="shared" si="7"/>
        <v>-5.5331794516126249E-3</v>
      </c>
      <c r="K32" s="111">
        <f t="shared" si="9"/>
        <v>5.4671698830730822E-2</v>
      </c>
      <c r="M32" s="2">
        <v>25</v>
      </c>
      <c r="N32" s="85">
        <v>5.4332722335959538E-2</v>
      </c>
      <c r="O32" s="85">
        <f t="shared" si="1"/>
        <v>6.2482630686353464E-2</v>
      </c>
      <c r="P32" s="85">
        <f t="shared" si="2"/>
        <v>4.6182813985565604E-2</v>
      </c>
      <c r="Q32" s="86"/>
      <c r="R32" s="87">
        <f t="shared" si="3"/>
        <v>0.27355628978817198</v>
      </c>
      <c r="S32" s="87">
        <f t="shared" si="0"/>
        <v>0.22652437696272093</v>
      </c>
      <c r="T32" s="87">
        <f t="shared" si="0"/>
        <v>0.33083713762445094</v>
      </c>
      <c r="V32" s="29">
        <v>0.15</v>
      </c>
    </row>
    <row r="33" spans="2:22" ht="19" customHeight="1" x14ac:dyDescent="0.35">
      <c r="B33" s="10">
        <v>8</v>
      </c>
      <c r="C33" s="108">
        <v>6.0440104617188517E-2</v>
      </c>
      <c r="D33" s="109">
        <v>4.2773151443058266E-2</v>
      </c>
      <c r="E33" s="44">
        <v>2.5278522253608715E-2</v>
      </c>
      <c r="F33" s="44">
        <v>2.2378654617181137E-2</v>
      </c>
      <c r="G33" s="44">
        <v>4.046459678943215E-2</v>
      </c>
      <c r="H33" s="44">
        <v>2.1741561701879242E-2</v>
      </c>
      <c r="I33" s="44">
        <f t="shared" si="8"/>
        <v>2.7465833840525311E-2</v>
      </c>
      <c r="J33" s="110">
        <f t="shared" si="7"/>
        <v>-5.4931667681050629E-3</v>
      </c>
      <c r="K33" s="111">
        <f t="shared" si="9"/>
        <v>5.4946937849083458E-2</v>
      </c>
      <c r="M33" s="2">
        <v>26</v>
      </c>
      <c r="N33" s="85">
        <v>5.4337145885089866E-2</v>
      </c>
      <c r="O33" s="85">
        <f t="shared" si="1"/>
        <v>6.2487717767853342E-2</v>
      </c>
      <c r="P33" s="85">
        <f t="shared" si="2"/>
        <v>4.6186574002326383E-2</v>
      </c>
      <c r="Q33" s="86"/>
      <c r="R33" s="87">
        <f t="shared" si="3"/>
        <v>0.25943140955030186</v>
      </c>
      <c r="S33" s="87">
        <f t="shared" si="0"/>
        <v>0.21317687025861085</v>
      </c>
      <c r="T33" s="87">
        <f t="shared" si="0"/>
        <v>0.31620364445559002</v>
      </c>
      <c r="V33" s="29">
        <v>0.15</v>
      </c>
    </row>
    <row r="34" spans="2:22" ht="19" customHeight="1" x14ac:dyDescent="0.35">
      <c r="B34" s="10">
        <v>9</v>
      </c>
      <c r="C34" s="108">
        <v>6.0635612886411172E-2</v>
      </c>
      <c r="D34" s="109">
        <v>4.2646720475428834E-2</v>
      </c>
      <c r="E34" s="44">
        <v>2.5159551121638035E-2</v>
      </c>
      <c r="F34" s="44">
        <v>2.2210952886403845E-2</v>
      </c>
      <c r="G34" s="44">
        <v>4.0023249546486062E-2</v>
      </c>
      <c r="H34" s="44">
        <v>2.1721171501834613E-2</v>
      </c>
      <c r="I34" s="44">
        <f t="shared" si="8"/>
        <v>2.7278731264090639E-2</v>
      </c>
      <c r="J34" s="110">
        <f t="shared" si="7"/>
        <v>-5.4557462528181284E-3</v>
      </c>
      <c r="K34" s="111">
        <f t="shared" si="9"/>
        <v>5.5179866633593047E-2</v>
      </c>
      <c r="M34" s="2">
        <v>27</v>
      </c>
      <c r="N34" s="85">
        <v>5.4340287966546219E-2</v>
      </c>
      <c r="O34" s="85">
        <f t="shared" si="1"/>
        <v>6.2491331161528149E-2</v>
      </c>
      <c r="P34" s="85">
        <f t="shared" si="2"/>
        <v>4.6189244771564282E-2</v>
      </c>
      <c r="Q34" s="86"/>
      <c r="R34" s="87">
        <f t="shared" si="3"/>
        <v>0.24604171737823455</v>
      </c>
      <c r="S34" s="87">
        <f t="shared" si="0"/>
        <v>0.20062129225845529</v>
      </c>
      <c r="T34" s="87">
        <f t="shared" si="0"/>
        <v>0.30222358193667742</v>
      </c>
      <c r="V34" s="29">
        <v>0.15</v>
      </c>
    </row>
    <row r="35" spans="2:22" ht="19" customHeight="1" thickBot="1" x14ac:dyDescent="0.4">
      <c r="B35" s="11">
        <v>10</v>
      </c>
      <c r="C35" s="112">
        <v>6.0798108335802903E-2</v>
      </c>
      <c r="D35" s="113">
        <v>4.2484548839232028E-2</v>
      </c>
      <c r="E35" s="45">
        <v>2.5032817102242477E-2</v>
      </c>
      <c r="F35" s="45">
        <v>2.2005538335795771E-2</v>
      </c>
      <c r="G35" s="45">
        <v>3.9678012909060811E-2</v>
      </c>
      <c r="H35" s="45">
        <v>2.164100606998054E-2</v>
      </c>
      <c r="I35" s="45">
        <f t="shared" si="8"/>
        <v>2.70893436042699E-2</v>
      </c>
      <c r="J35" s="114">
        <f t="shared" si="7"/>
        <v>-5.41786872085398E-3</v>
      </c>
      <c r="K35" s="117">
        <f t="shared" si="9"/>
        <v>5.5380239614948923E-2</v>
      </c>
      <c r="M35" s="2">
        <v>28</v>
      </c>
      <c r="N35" s="85">
        <v>5.4342405534798521E-2</v>
      </c>
      <c r="O35" s="85">
        <f t="shared" si="1"/>
        <v>6.2493766365018293E-2</v>
      </c>
      <c r="P35" s="85">
        <f t="shared" si="2"/>
        <v>4.6191044704578743E-2</v>
      </c>
      <c r="Q35" s="86"/>
      <c r="R35" s="87">
        <f t="shared" si="3"/>
        <v>0.23334793448064681</v>
      </c>
      <c r="S35" s="87">
        <f t="shared" si="0"/>
        <v>0.1888096794450235</v>
      </c>
      <c r="T35" s="87">
        <f t="shared" si="0"/>
        <v>0.28886674638381354</v>
      </c>
      <c r="V35" s="29">
        <v>0.15</v>
      </c>
    </row>
    <row r="36" spans="2:22" ht="19" customHeight="1" x14ac:dyDescent="0.35">
      <c r="M36" s="2">
        <v>29</v>
      </c>
      <c r="N36" s="85">
        <v>5.4343705103055528E-2</v>
      </c>
      <c r="O36" s="85">
        <f t="shared" si="1"/>
        <v>6.2495260868513855E-2</v>
      </c>
      <c r="P36" s="85">
        <f t="shared" si="2"/>
        <v>4.6192149337597195E-2</v>
      </c>
      <c r="Q36" s="86"/>
      <c r="R36" s="87">
        <f t="shared" si="3"/>
        <v>0.22131305370185783</v>
      </c>
      <c r="S36" s="87">
        <f t="shared" si="0"/>
        <v>0.17769714661749939</v>
      </c>
      <c r="T36" s="87">
        <f t="shared" si="0"/>
        <v>0.276104498682675</v>
      </c>
      <c r="V36" s="29">
        <v>0.15</v>
      </c>
    </row>
    <row r="37" spans="2:22" ht="19" customHeight="1" x14ac:dyDescent="0.35">
      <c r="M37" s="2">
        <v>30</v>
      </c>
      <c r="N37" s="85">
        <v>5.4344353025285397E-2</v>
      </c>
      <c r="O37" s="85">
        <f t="shared" si="1"/>
        <v>6.2496005979078201E-2</v>
      </c>
      <c r="P37" s="85">
        <f t="shared" si="2"/>
        <v>4.6192700071492586E-2</v>
      </c>
      <c r="Q37" s="86"/>
      <c r="R37" s="87">
        <f t="shared" si="3"/>
        <v>0.20990217951421339</v>
      </c>
      <c r="S37" s="87">
        <f t="shared" si="0"/>
        <v>0.16724165935239951</v>
      </c>
      <c r="T37" s="87">
        <f t="shared" si="0"/>
        <v>0.26390965672751804</v>
      </c>
      <c r="V37" s="29">
        <v>0.15</v>
      </c>
    </row>
    <row r="38" spans="2:22" ht="19" customHeight="1" x14ac:dyDescent="0.35">
      <c r="M38" s="2">
        <v>31</v>
      </c>
      <c r="N38" s="85">
        <v>5.4344483555253342E-2</v>
      </c>
      <c r="O38" s="85">
        <f t="shared" si="1"/>
        <v>6.2496156088541338E-2</v>
      </c>
      <c r="P38" s="85">
        <f t="shared" si="2"/>
        <v>4.619281102196534E-2</v>
      </c>
      <c r="Q38" s="86"/>
      <c r="R38" s="87">
        <f t="shared" si="3"/>
        <v>0.19908238359778949</v>
      </c>
      <c r="S38" s="87">
        <f t="shared" si="0"/>
        <v>0.15740382811958079</v>
      </c>
      <c r="T38" s="87">
        <f t="shared" si="0"/>
        <v>0.25225639891691376</v>
      </c>
      <c r="V38" s="29">
        <v>0.15</v>
      </c>
    </row>
    <row r="39" spans="2:22" ht="19" customHeight="1" x14ac:dyDescent="0.35">
      <c r="B39" s="5"/>
      <c r="C39" s="2" t="s">
        <v>5</v>
      </c>
      <c r="D39" s="140" t="s">
        <v>82</v>
      </c>
      <c r="E39" s="141"/>
      <c r="F39" s="141"/>
      <c r="G39" s="141"/>
      <c r="H39" s="141"/>
      <c r="I39" s="142"/>
      <c r="K39" s="143" t="s">
        <v>20</v>
      </c>
      <c r="M39" s="2">
        <v>32</v>
      </c>
      <c r="N39" s="85">
        <v>5.4344205197381923E-2</v>
      </c>
      <c r="O39" s="85">
        <f t="shared" si="1"/>
        <v>6.2495835976989204E-2</v>
      </c>
      <c r="P39" s="85">
        <f t="shared" si="2"/>
        <v>4.6192574417774634E-2</v>
      </c>
      <c r="Q39" s="86"/>
      <c r="R39" s="87">
        <f t="shared" si="3"/>
        <v>0.18882257397286242</v>
      </c>
      <c r="S39" s="87">
        <f t="shared" si="0"/>
        <v>0.14814672133187737</v>
      </c>
      <c r="T39" s="87">
        <f t="shared" si="0"/>
        <v>0.24112017720777254</v>
      </c>
      <c r="V39" s="29">
        <v>0.15</v>
      </c>
    </row>
    <row r="40" spans="2:22" ht="19" customHeight="1" x14ac:dyDescent="0.35">
      <c r="B40" s="3"/>
      <c r="C40" s="4" t="s">
        <v>1</v>
      </c>
      <c r="D40" s="6" t="s">
        <v>0</v>
      </c>
      <c r="E40" s="6" t="s">
        <v>13</v>
      </c>
      <c r="F40" s="6" t="s">
        <v>2</v>
      </c>
      <c r="G40" s="6" t="s">
        <v>3</v>
      </c>
      <c r="H40" s="6" t="s">
        <v>68</v>
      </c>
      <c r="I40" s="7" t="s">
        <v>6</v>
      </c>
      <c r="J40" s="8" t="s">
        <v>7</v>
      </c>
      <c r="K40" s="144"/>
      <c r="M40" s="2">
        <v>33</v>
      </c>
      <c r="N40" s="85">
        <v>5.4343605736049794E-2</v>
      </c>
      <c r="O40" s="85">
        <f t="shared" si="1"/>
        <v>6.249514659645726E-2</v>
      </c>
      <c r="P40" s="85">
        <f t="shared" si="2"/>
        <v>4.619206487564232E-2</v>
      </c>
      <c r="Q40" s="86"/>
      <c r="R40" s="87">
        <f t="shared" si="3"/>
        <v>0.1790933759547374</v>
      </c>
      <c r="S40" s="87">
        <f t="shared" si="0"/>
        <v>0.13943569501330597</v>
      </c>
      <c r="T40" s="87">
        <f t="shared" si="0"/>
        <v>0.23047763844995076</v>
      </c>
      <c r="V40" s="29">
        <v>0.15</v>
      </c>
    </row>
    <row r="41" spans="2:22" ht="19" customHeight="1" thickBot="1" x14ac:dyDescent="0.4">
      <c r="B41" s="25">
        <v>20811030</v>
      </c>
      <c r="C41" s="2"/>
      <c r="D41" s="2"/>
      <c r="E41" s="2"/>
      <c r="F41" s="2"/>
      <c r="G41" s="2"/>
      <c r="H41" s="2"/>
      <c r="I41" s="2"/>
      <c r="J41" s="2"/>
      <c r="M41" s="2">
        <v>34</v>
      </c>
      <c r="N41" s="85">
        <v>5.4342756236060996E-2</v>
      </c>
      <c r="O41" s="85">
        <f t="shared" si="1"/>
        <v>6.2494169671470139E-2</v>
      </c>
      <c r="P41" s="85">
        <f t="shared" si="2"/>
        <v>4.6191342800651847E-2</v>
      </c>
      <c r="Q41" s="86"/>
      <c r="R41" s="87">
        <f t="shared" si="3"/>
        <v>0.16986702345918009</v>
      </c>
      <c r="S41" s="87">
        <f t="shared" si="0"/>
        <v>0.13123823711373855</v>
      </c>
      <c r="T41" s="87">
        <f t="shared" si="0"/>
        <v>0.22030655291351825</v>
      </c>
      <c r="V41" s="29">
        <v>0.15</v>
      </c>
    </row>
    <row r="42" spans="2:22" ht="19" customHeight="1" x14ac:dyDescent="0.35">
      <c r="B42" s="9">
        <v>1</v>
      </c>
      <c r="C42" s="104">
        <v>6.3536999999999552E-2</v>
      </c>
      <c r="D42" s="105">
        <v>4.6835345402746052E-2</v>
      </c>
      <c r="E42" s="105">
        <v>2.4688134127932235E-2</v>
      </c>
      <c r="F42" s="43">
        <v>3.0634250000013852E-2</v>
      </c>
      <c r="G42" s="43">
        <v>4.3516335854998561E-2</v>
      </c>
      <c r="H42" s="43">
        <v>2.0524000000006787E-2</v>
      </c>
      <c r="I42" s="43">
        <f>IF(  ABS( MAX( D42:H42 ) )  &gt;  ABS(  MIN(D42:H42 ) ),
                                                 (  SUM(D42:H42) - ABS( MAX(D42:H42) ) ) / 4,
                                                  (  SUM(D42:H42) +  ABS( MIN(D42:H42)  )  )   / 4 )</f>
        <v>2.9840679995737855E-2</v>
      </c>
      <c r="J42" s="106">
        <f t="shared" ref="J42:J51" si="10" xml:space="preserve"> IF( I42 &gt; 0, MAX( -$AA$9, -I42*$Z9 ), MIN( $AA9, -I42*$Z9 )  )</f>
        <v>-5.9681359991475714E-3</v>
      </c>
      <c r="K42" s="107">
        <f>C42+J42</f>
        <v>5.7568864000851983E-2</v>
      </c>
      <c r="M42" s="2">
        <v>35</v>
      </c>
      <c r="N42" s="85">
        <v>5.4341714237602146E-2</v>
      </c>
      <c r="O42" s="85">
        <f t="shared" si="1"/>
        <v>6.2492971373242466E-2</v>
      </c>
      <c r="P42" s="85">
        <f t="shared" si="2"/>
        <v>4.6190457101961825E-2</v>
      </c>
      <c r="Q42" s="86"/>
      <c r="R42" s="87">
        <f t="shared" si="3"/>
        <v>0.1611172594057822</v>
      </c>
      <c r="S42" s="87">
        <f t="shared" si="0"/>
        <v>0.12352382478670196</v>
      </c>
      <c r="T42" s="87">
        <f t="shared" si="0"/>
        <v>0.21058574908295982</v>
      </c>
      <c r="V42" s="29">
        <v>0.15</v>
      </c>
    </row>
    <row r="43" spans="2:22" ht="19" customHeight="1" x14ac:dyDescent="0.35">
      <c r="B43" s="10">
        <v>2</v>
      </c>
      <c r="C43" s="108">
        <v>6.107718877145385E-2</v>
      </c>
      <c r="D43" s="109">
        <v>4.5293215768875461E-2</v>
      </c>
      <c r="E43" s="44">
        <v>2.3276173743675965E-2</v>
      </c>
      <c r="F43" s="44">
        <v>2.6754778771468812E-2</v>
      </c>
      <c r="G43" s="44">
        <v>4.2156578380055931E-2</v>
      </c>
      <c r="H43" s="44">
        <v>1.8868812454677641E-2</v>
      </c>
      <c r="I43" s="44">
        <f t="shared" ref="I43:I51" si="11">IF(  ABS( MAX( D43:H43 ) )  &gt;  ABS(  MIN(D43:H43 ) ),
                                                 (  SUM(D43:H43) - ABS( MAX(D43:H43) ) ) / 4,
                                                  (  SUM(D43:H43) +  ABS( MIN(D43:H43)  )  )   / 4 )</f>
        <v>2.7764085837469588E-2</v>
      </c>
      <c r="J43" s="110">
        <f t="shared" si="10"/>
        <v>-5.5528171674939179E-3</v>
      </c>
      <c r="K43" s="111">
        <f t="shared" ref="K43:K51" si="12">C43+J43</f>
        <v>5.5524371603959934E-2</v>
      </c>
      <c r="M43" s="2">
        <v>36</v>
      </c>
      <c r="N43" s="85">
        <v>5.4340526317244064E-2</v>
      </c>
      <c r="O43" s="85">
        <f t="shared" si="1"/>
        <v>6.249160526483067E-2</v>
      </c>
      <c r="P43" s="85">
        <f t="shared" si="2"/>
        <v>4.6189447369657452E-2</v>
      </c>
      <c r="Q43" s="86"/>
      <c r="R43" s="87">
        <f t="shared" si="3"/>
        <v>0.15281924415157802</v>
      </c>
      <c r="S43" s="87">
        <f t="shared" si="0"/>
        <v>0.11626379318967803</v>
      </c>
      <c r="T43" s="87">
        <f t="shared" si="0"/>
        <v>0.20129505393062438</v>
      </c>
      <c r="V43" s="29">
        <v>0.15</v>
      </c>
    </row>
    <row r="44" spans="2:22" ht="19" customHeight="1" x14ac:dyDescent="0.35">
      <c r="B44" s="10">
        <v>3</v>
      </c>
      <c r="C44" s="108">
        <v>6.0982589858923131E-2</v>
      </c>
      <c r="D44" s="109">
        <v>4.5400831882179915E-2</v>
      </c>
      <c r="E44" s="44">
        <v>2.3706867493266559E-2</v>
      </c>
      <c r="F44" s="44">
        <v>2.5405429858937456E-2</v>
      </c>
      <c r="G44" s="44">
        <v>4.216054797244162E-2</v>
      </c>
      <c r="H44" s="44">
        <v>1.8975049388277432E-2</v>
      </c>
      <c r="I44" s="44">
        <f t="shared" si="11"/>
        <v>2.7561973678230767E-2</v>
      </c>
      <c r="J44" s="110">
        <f t="shared" si="10"/>
        <v>-5.5123947356461537E-3</v>
      </c>
      <c r="K44" s="111">
        <f t="shared" si="12"/>
        <v>5.5470195123276979E-2</v>
      </c>
      <c r="M44" s="2">
        <v>37</v>
      </c>
      <c r="N44" s="85">
        <v>5.4339230147606221E-2</v>
      </c>
      <c r="O44" s="85">
        <f t="shared" si="1"/>
        <v>6.2490114669747153E-2</v>
      </c>
      <c r="P44" s="85">
        <f t="shared" si="2"/>
        <v>4.6188345625465289E-2</v>
      </c>
      <c r="Q44" s="86"/>
      <c r="R44" s="87">
        <f t="shared" si="3"/>
        <v>0.14494947104331302</v>
      </c>
      <c r="S44" s="87">
        <f t="shared" si="0"/>
        <v>0.10943121457034902</v>
      </c>
      <c r="T44" s="87">
        <f t="shared" si="0"/>
        <v>0.19241523799885907</v>
      </c>
      <c r="V44" s="29">
        <v>0.15</v>
      </c>
    </row>
    <row r="45" spans="2:22" ht="19" customHeight="1" x14ac:dyDescent="0.35">
      <c r="B45" s="10">
        <v>4</v>
      </c>
      <c r="C45" s="108">
        <v>6.1228553137291364E-2</v>
      </c>
      <c r="D45" s="109">
        <v>4.5644686295996939E-2</v>
      </c>
      <c r="E45" s="44">
        <v>2.4269837808804873E-2</v>
      </c>
      <c r="F45" s="44">
        <v>2.4678773137305265E-2</v>
      </c>
      <c r="G45" s="44">
        <v>4.2221201848366086E-2</v>
      </c>
      <c r="H45" s="44">
        <v>1.9262978904086347E-2</v>
      </c>
      <c r="I45" s="44">
        <f t="shared" si="11"/>
        <v>2.7608197924640643E-2</v>
      </c>
      <c r="J45" s="110">
        <f t="shared" si="10"/>
        <v>-5.5216395849281286E-3</v>
      </c>
      <c r="K45" s="111">
        <f t="shared" si="12"/>
        <v>5.5706913552363235E-2</v>
      </c>
      <c r="M45" s="2">
        <v>38</v>
      </c>
      <c r="N45" s="85">
        <v>5.4337856158834574E-2</v>
      </c>
      <c r="O45" s="85">
        <f t="shared" si="1"/>
        <v>6.2488534582659759E-2</v>
      </c>
      <c r="P45" s="85">
        <f t="shared" si="2"/>
        <v>4.618717773500939E-2</v>
      </c>
      <c r="Q45" s="86"/>
      <c r="R45" s="87">
        <f t="shared" si="3"/>
        <v>0.13748568830806565</v>
      </c>
      <c r="S45" s="87">
        <f t="shared" si="0"/>
        <v>0.10300078657363118</v>
      </c>
      <c r="T45" s="87">
        <f t="shared" si="0"/>
        <v>0.18392796471939915</v>
      </c>
      <c r="V45" s="29">
        <v>0.15</v>
      </c>
    </row>
    <row r="46" spans="2:22" ht="19" customHeight="1" thickBot="1" x14ac:dyDescent="0.4">
      <c r="B46" s="10">
        <v>5</v>
      </c>
      <c r="C46" s="112">
        <v>6.1458916736536251E-2</v>
      </c>
      <c r="D46" s="113">
        <v>4.5873548437600498E-2</v>
      </c>
      <c r="E46" s="45">
        <v>2.4712189549918495E-2</v>
      </c>
      <c r="F46" s="45">
        <v>2.4175396736550114E-2</v>
      </c>
      <c r="G46" s="45">
        <v>4.2002363007081822E-2</v>
      </c>
      <c r="H46" s="45">
        <v>1.9469200485202398E-2</v>
      </c>
      <c r="I46" s="45">
        <f t="shared" si="11"/>
        <v>2.7589787444688207E-2</v>
      </c>
      <c r="J46" s="114">
        <f t="shared" si="10"/>
        <v>-5.5179574889376417E-3</v>
      </c>
      <c r="K46" s="115">
        <f t="shared" si="12"/>
        <v>5.5940959247598607E-2</v>
      </c>
      <c r="M46" s="2">
        <v>39</v>
      </c>
      <c r="N46" s="85">
        <v>5.4336428882522547E-2</v>
      </c>
      <c r="O46" s="85">
        <f t="shared" si="1"/>
        <v>6.2486893214900925E-2</v>
      </c>
      <c r="P46" s="85">
        <f t="shared" si="2"/>
        <v>4.6185964550144162E-2</v>
      </c>
      <c r="Q46" s="86"/>
      <c r="R46" s="87">
        <f t="shared" si="3"/>
        <v>0.13040682661269254</v>
      </c>
      <c r="S46" s="87">
        <f t="shared" si="0"/>
        <v>9.694872884870584E-2</v>
      </c>
      <c r="T46" s="87">
        <f t="shared" si="0"/>
        <v>0.17581574348247583</v>
      </c>
      <c r="V46" s="29">
        <v>0.15</v>
      </c>
    </row>
    <row r="47" spans="2:22" ht="19" customHeight="1" x14ac:dyDescent="0.35">
      <c r="B47" s="10">
        <v>6</v>
      </c>
      <c r="C47" s="108">
        <v>6.1684915556500464E-2</v>
      </c>
      <c r="D47" s="109">
        <v>4.583532778454269E-2</v>
      </c>
      <c r="E47" s="44">
        <v>2.4947596579379283E-2</v>
      </c>
      <c r="F47" s="44">
        <v>2.3818495556513941E-2</v>
      </c>
      <c r="G47" s="44">
        <v>4.1590106942321237E-2</v>
      </c>
      <c r="H47" s="44">
        <v>1.9607604965641068E-2</v>
      </c>
      <c r="I47" s="49">
        <f t="shared" si="11"/>
        <v>2.7490951010963882E-2</v>
      </c>
      <c r="J47" s="110">
        <f t="shared" si="10"/>
        <v>-5.4981902021927764E-3</v>
      </c>
      <c r="K47" s="116">
        <f t="shared" si="12"/>
        <v>5.6186725354307687E-2</v>
      </c>
      <c r="M47" s="2">
        <v>40</v>
      </c>
      <c r="N47" s="85">
        <v>5.433496804146043E-2</v>
      </c>
      <c r="O47" s="85">
        <f t="shared" si="1"/>
        <v>6.2485213247679493E-2</v>
      </c>
      <c r="P47" s="85">
        <f t="shared" si="2"/>
        <v>4.6184722835241367E-2</v>
      </c>
      <c r="Q47" s="86"/>
      <c r="R47" s="87">
        <f t="shared" si="3"/>
        <v>0.12369293171558381</v>
      </c>
      <c r="S47" s="87">
        <f t="shared" si="0"/>
        <v>9.1252687156639103E-2</v>
      </c>
      <c r="T47" s="87">
        <f t="shared" si="0"/>
        <v>0.16806188603878974</v>
      </c>
      <c r="V47" s="29">
        <v>0.15</v>
      </c>
    </row>
    <row r="48" spans="2:22" ht="19" customHeight="1" x14ac:dyDescent="0.35">
      <c r="B48" s="10">
        <v>7</v>
      </c>
      <c r="C48" s="108">
        <v>6.1866432305768937E-2</v>
      </c>
      <c r="D48" s="109">
        <v>4.5698745386954176E-2</v>
      </c>
      <c r="E48" s="44">
        <v>2.498916840440657E-2</v>
      </c>
      <c r="F48" s="44">
        <v>2.3538462305781938E-2</v>
      </c>
      <c r="G48" s="44">
        <v>4.1263882452429623E-2</v>
      </c>
      <c r="H48" s="44">
        <v>1.9708245619920017E-2</v>
      </c>
      <c r="I48" s="44">
        <f t="shared" si="11"/>
        <v>2.7374939695634537E-2</v>
      </c>
      <c r="J48" s="110">
        <f t="shared" si="10"/>
        <v>-5.4749879391269079E-3</v>
      </c>
      <c r="K48" s="111">
        <f t="shared" si="12"/>
        <v>5.6391444366642028E-2</v>
      </c>
      <c r="M48" s="2">
        <v>41</v>
      </c>
      <c r="N48" s="85">
        <v>5.4333489435237414E-2</v>
      </c>
      <c r="O48" s="85">
        <f t="shared" si="1"/>
        <v>6.2483512850523025E-2</v>
      </c>
      <c r="P48" s="85">
        <f t="shared" si="2"/>
        <v>4.6183466019951804E-2</v>
      </c>
      <c r="Q48" s="86"/>
      <c r="R48" s="87">
        <f t="shared" si="3"/>
        <v>0.117325101712796</v>
      </c>
      <c r="S48" s="87">
        <f t="shared" si="0"/>
        <v>8.5891644281801544E-2</v>
      </c>
      <c r="T48" s="87">
        <f t="shared" si="0"/>
        <v>0.16065046587733209</v>
      </c>
      <c r="V48" s="29">
        <v>0.15</v>
      </c>
    </row>
    <row r="49" spans="2:22" ht="19" customHeight="1" x14ac:dyDescent="0.35">
      <c r="B49" s="10">
        <v>8</v>
      </c>
      <c r="C49" s="108">
        <v>6.1986584677547363E-2</v>
      </c>
      <c r="D49" s="109">
        <v>4.544548927364267E-2</v>
      </c>
      <c r="E49" s="44">
        <v>2.4882156205789929E-2</v>
      </c>
      <c r="F49" s="44">
        <v>2.3285204677560234E-2</v>
      </c>
      <c r="G49" s="44">
        <v>4.076279623914858E-2</v>
      </c>
      <c r="H49" s="44">
        <v>1.9738844516884679E-2</v>
      </c>
      <c r="I49" s="44">
        <f t="shared" si="11"/>
        <v>2.7167250409845856E-2</v>
      </c>
      <c r="J49" s="110">
        <f t="shared" si="10"/>
        <v>-5.4334500819691713E-3</v>
      </c>
      <c r="K49" s="111">
        <f t="shared" si="12"/>
        <v>5.6553134595578189E-2</v>
      </c>
      <c r="M49" s="2">
        <v>42</v>
      </c>
      <c r="N49" s="85">
        <v>5.4332005661370975E-2</v>
      </c>
      <c r="O49" s="85">
        <f t="shared" si="1"/>
        <v>6.2481806510576617E-2</v>
      </c>
      <c r="P49" s="85">
        <f t="shared" si="2"/>
        <v>4.6182204812165326E-2</v>
      </c>
      <c r="Q49" s="86"/>
      <c r="R49" s="87">
        <f t="shared" si="3"/>
        <v>0.11128542844674121</v>
      </c>
      <c r="S49" s="87">
        <f t="shared" si="0"/>
        <v>8.0845837136943655E-2</v>
      </c>
      <c r="T49" s="87">
        <f t="shared" si="0"/>
        <v>0.15356628027236899</v>
      </c>
      <c r="V49" s="29">
        <v>0.15</v>
      </c>
    </row>
    <row r="50" spans="2:22" ht="19" customHeight="1" x14ac:dyDescent="0.35">
      <c r="B50" s="10">
        <v>9</v>
      </c>
      <c r="C50" s="108">
        <v>6.207588177201151E-2</v>
      </c>
      <c r="D50" s="109">
        <v>4.521340849232014E-2</v>
      </c>
      <c r="E50" s="44">
        <v>2.4718841204030673E-2</v>
      </c>
      <c r="F50" s="44">
        <v>2.3040051772024173E-2</v>
      </c>
      <c r="G50" s="44">
        <v>4.0178240106318652E-2</v>
      </c>
      <c r="H50" s="44">
        <v>1.9738883085021808E-2</v>
      </c>
      <c r="I50" s="44">
        <f t="shared" si="11"/>
        <v>2.6919004041848826E-2</v>
      </c>
      <c r="J50" s="110">
        <f t="shared" si="10"/>
        <v>-5.3838008083697654E-3</v>
      </c>
      <c r="K50" s="111">
        <f t="shared" si="12"/>
        <v>5.6692080963641742E-2</v>
      </c>
      <c r="M50" s="2">
        <v>43</v>
      </c>
      <c r="N50" s="85">
        <v>5.433052670354277E-2</v>
      </c>
      <c r="O50" s="85">
        <f t="shared" si="1"/>
        <v>6.2480105709074182E-2</v>
      </c>
      <c r="P50" s="85">
        <f t="shared" si="2"/>
        <v>4.618094769801135E-2</v>
      </c>
      <c r="Q50" s="86"/>
      <c r="R50" s="87">
        <f t="shared" si="3"/>
        <v>0.10555694270150534</v>
      </c>
      <c r="S50" s="87">
        <f t="shared" si="0"/>
        <v>7.6096679525284441E-2</v>
      </c>
      <c r="T50" s="87">
        <f t="shared" si="0"/>
        <v>0.14679481473551437</v>
      </c>
      <c r="V50" s="29">
        <v>0.15</v>
      </c>
    </row>
    <row r="51" spans="2:22" ht="19" customHeight="1" thickBot="1" x14ac:dyDescent="0.4">
      <c r="B51" s="11">
        <v>10</v>
      </c>
      <c r="C51" s="112">
        <v>6.2160319133936826E-2</v>
      </c>
      <c r="D51" s="113">
        <v>4.4974101637837993E-2</v>
      </c>
      <c r="E51" s="45">
        <v>2.4567091982734768E-2</v>
      </c>
      <c r="F51" s="45">
        <v>2.280525913394893E-2</v>
      </c>
      <c r="G51" s="45">
        <v>3.9642466518638564E-2</v>
      </c>
      <c r="H51" s="45">
        <v>1.9729314395424913E-2</v>
      </c>
      <c r="I51" s="45">
        <f t="shared" si="11"/>
        <v>2.6686033007686794E-2</v>
      </c>
      <c r="J51" s="114">
        <f t="shared" si="10"/>
        <v>-5.3372066015373587E-3</v>
      </c>
      <c r="K51" s="117">
        <f t="shared" si="12"/>
        <v>5.6823112532399467E-2</v>
      </c>
      <c r="M51" s="2">
        <v>44</v>
      </c>
      <c r="N51" s="85">
        <v>5.4329060412172003E-2</v>
      </c>
      <c r="O51" s="85">
        <f t="shared" si="1"/>
        <v>6.24784194739978E-2</v>
      </c>
      <c r="P51" s="85">
        <f t="shared" si="2"/>
        <v>4.61797013503462E-2</v>
      </c>
      <c r="Q51" s="86"/>
      <c r="R51" s="87">
        <f t="shared" si="3"/>
        <v>0.10012356285612319</v>
      </c>
      <c r="S51" s="87">
        <f t="shared" si="0"/>
        <v>7.1626690085485958E-2</v>
      </c>
      <c r="T51" s="87">
        <f t="shared" si="0"/>
        <v>0.14032220964468939</v>
      </c>
      <c r="V51" s="29">
        <v>0.15</v>
      </c>
    </row>
    <row r="52" spans="2:22" ht="19" customHeight="1" x14ac:dyDescent="0.35">
      <c r="M52" s="2">
        <v>45</v>
      </c>
      <c r="N52" s="85">
        <v>5.4327612897562494E-2</v>
      </c>
      <c r="O52" s="85">
        <f t="shared" si="1"/>
        <v>6.2476754832196862E-2</v>
      </c>
      <c r="P52" s="85">
        <f t="shared" si="2"/>
        <v>4.6178470962928118E-2</v>
      </c>
      <c r="Q52" s="86"/>
      <c r="R52" s="87">
        <f t="shared" si="3"/>
        <v>9.4970046707142361E-2</v>
      </c>
      <c r="S52" s="87">
        <f t="shared" si="0"/>
        <v>6.7419424998633001E-2</v>
      </c>
      <c r="T52" s="87">
        <f t="shared" si="0"/>
        <v>0.13413522885213547</v>
      </c>
      <c r="V52" s="29">
        <v>0.15</v>
      </c>
    </row>
    <row r="53" spans="2:22" ht="19" customHeight="1" x14ac:dyDescent="0.35">
      <c r="M53" s="2">
        <v>46</v>
      </c>
      <c r="N53" s="85">
        <v>5.4326188851889556E-2</v>
      </c>
      <c r="O53" s="85">
        <f t="shared" si="1"/>
        <v>6.2475117179672988E-2</v>
      </c>
      <c r="P53" s="85">
        <f t="shared" si="2"/>
        <v>4.6177260524106124E-2</v>
      </c>
      <c r="Q53" s="86"/>
      <c r="R53" s="87">
        <f t="shared" si="3"/>
        <v>9.0081946205865224E-2</v>
      </c>
      <c r="S53" s="87">
        <f t="shared" si="0"/>
        <v>6.3459415082038242E-2</v>
      </c>
      <c r="T53" s="87">
        <f t="shared" si="0"/>
        <v>0.1282212300993105</v>
      </c>
      <c r="V53" s="29">
        <v>0.15</v>
      </c>
    </row>
    <row r="54" spans="2:22" ht="19" customHeight="1" x14ac:dyDescent="0.35">
      <c r="M54" s="2">
        <v>47</v>
      </c>
      <c r="N54" s="85">
        <v>5.432479181315375E-2</v>
      </c>
      <c r="O54" s="85">
        <f t="shared" si="1"/>
        <v>6.2473510585126811E-2</v>
      </c>
      <c r="P54" s="85">
        <f t="shared" si="2"/>
        <v>4.6176073041180689E-2</v>
      </c>
      <c r="Q54" s="86"/>
      <c r="R54" s="87">
        <f t="shared" si="3"/>
        <v>8.5445564884588585E-2</v>
      </c>
      <c r="S54" s="87">
        <f t="shared" si="0"/>
        <v>5.9732106933842337E-2</v>
      </c>
      <c r="T54" s="87">
        <f t="shared" si="0"/>
        <v>0.12256813708827156</v>
      </c>
      <c r="V54" s="29">
        <v>0.15</v>
      </c>
    </row>
    <row r="55" spans="2:22" ht="19" customHeight="1" x14ac:dyDescent="0.35">
      <c r="B55" s="145" t="s">
        <v>109</v>
      </c>
      <c r="C55" s="146"/>
      <c r="D55" s="146"/>
      <c r="E55" s="146"/>
      <c r="F55" s="146"/>
      <c r="G55" s="146"/>
      <c r="H55" s="146"/>
      <c r="I55" s="146"/>
      <c r="J55" s="146"/>
      <c r="K55" s="147"/>
      <c r="M55" s="2">
        <v>48</v>
      </c>
      <c r="N55" s="85">
        <v>5.432342438172455E-2</v>
      </c>
      <c r="O55" s="85">
        <f t="shared" si="1"/>
        <v>6.2471938038983231E-2</v>
      </c>
      <c r="P55" s="85">
        <f t="shared" si="2"/>
        <v>4.6174910724465869E-2</v>
      </c>
      <c r="Q55" s="86"/>
      <c r="R55" s="87">
        <f t="shared" si="3"/>
        <v>8.1047917770882216E-2</v>
      </c>
      <c r="S55" s="87">
        <f t="shared" si="0"/>
        <v>5.6223807826236018E-2</v>
      </c>
      <c r="T55" s="87">
        <f t="shared" si="0"/>
        <v>0.11716441307748522</v>
      </c>
      <c r="V55" s="29">
        <v>0.15</v>
      </c>
    </row>
    <row r="56" spans="2:22" ht="19" customHeight="1" x14ac:dyDescent="0.35">
      <c r="B56" s="148"/>
      <c r="C56" s="149"/>
      <c r="D56" s="149"/>
      <c r="E56" s="149"/>
      <c r="F56" s="149"/>
      <c r="G56" s="149"/>
      <c r="H56" s="149"/>
      <c r="I56" s="149"/>
      <c r="J56" s="149"/>
      <c r="K56" s="150"/>
      <c r="M56" s="2">
        <v>49</v>
      </c>
      <c r="N56" s="85">
        <v>5.4322088398077062E-2</v>
      </c>
      <c r="O56" s="85">
        <f t="shared" si="1"/>
        <v>6.2470401657788617E-2</v>
      </c>
      <c r="P56" s="85">
        <f t="shared" si="2"/>
        <v>4.61737751383655E-2</v>
      </c>
      <c r="Q56" s="86"/>
      <c r="R56" s="87">
        <f t="shared" si="3"/>
        <v>7.6876693610194016E-2</v>
      </c>
      <c r="S56" s="87">
        <f t="shared" si="0"/>
        <v>5.2921634074451072E-2</v>
      </c>
      <c r="T56" s="87">
        <f t="shared" si="0"/>
        <v>0.11199903588581017</v>
      </c>
      <c r="V56" s="29">
        <v>0.15</v>
      </c>
    </row>
    <row r="57" spans="2:22" ht="19" customHeight="1" x14ac:dyDescent="0.35">
      <c r="B57" s="151"/>
      <c r="C57" s="152"/>
      <c r="D57" s="152"/>
      <c r="E57" s="152"/>
      <c r="F57" s="152"/>
      <c r="G57" s="152"/>
      <c r="H57" s="152"/>
      <c r="I57" s="152"/>
      <c r="J57" s="152"/>
      <c r="K57" s="153"/>
      <c r="M57" s="2">
        <v>50</v>
      </c>
      <c r="N57" s="85">
        <v>5.4320785088727064E-2</v>
      </c>
      <c r="O57" s="85">
        <f t="shared" si="1"/>
        <v>6.2468902852036122E-2</v>
      </c>
      <c r="P57" s="85">
        <f t="shared" si="2"/>
        <v>4.6172667325418006E-2</v>
      </c>
      <c r="Q57" s="86"/>
      <c r="R57" s="87">
        <f t="shared" si="3"/>
        <v>7.2920219235245595E-2</v>
      </c>
      <c r="S57" s="87">
        <f t="shared" si="0"/>
        <v>4.9813462634170677E-2</v>
      </c>
      <c r="T57" s="87">
        <f t="shared" si="0"/>
        <v>0.10706147420160989</v>
      </c>
      <c r="V57" s="29">
        <v>0.15</v>
      </c>
    </row>
    <row r="58" spans="2:22" ht="19" customHeight="1" x14ac:dyDescent="0.35">
      <c r="M58" s="2">
        <v>51</v>
      </c>
      <c r="N58" s="85">
        <v>5.4319515186061595E-2</v>
      </c>
      <c r="O58" s="85">
        <f t="shared" si="1"/>
        <v>6.2467442463970832E-2</v>
      </c>
      <c r="P58" s="85">
        <f t="shared" si="2"/>
        <v>4.6171587908152352E-2</v>
      </c>
      <c r="Q58" s="86"/>
      <c r="R58" s="87">
        <f xml:space="preserve"> ( 1 +N58 ) ^-($M57 + 1  - 0.5)</f>
        <v>6.9167425936458735E-2</v>
      </c>
      <c r="S58" s="87">
        <f xml:space="preserve"> ( 1 +O58 ) ^-($M57 + 1  - 0.5)</f>
        <v>4.6887885702346858E-2</v>
      </c>
      <c r="T58" s="87">
        <f xml:space="preserve"> ( 1 +P58 ) ^-($M57 + 1  - 0.5)</f>
        <v>0.10234166510540579</v>
      </c>
      <c r="V58" s="29">
        <v>0.15</v>
      </c>
    </row>
    <row r="59" spans="2:22" ht="19" customHeight="1" x14ac:dyDescent="0.35">
      <c r="B59" s="92" t="str">
        <f>"Technical note on the calculation of the Nepali risk-free interest rates term structure at " &amp; G3</f>
        <v>Technical note on the calculation of the Nepali risk-free interest rates term structure at End-Chaitra (2081)</v>
      </c>
      <c r="C59" s="88"/>
      <c r="D59" s="88"/>
      <c r="E59" s="88"/>
      <c r="F59" s="88"/>
      <c r="G59" s="88"/>
      <c r="H59" s="88"/>
      <c r="I59" s="88"/>
      <c r="J59" s="88"/>
      <c r="K59" s="89"/>
      <c r="M59" s="2">
        <v>52</v>
      </c>
      <c r="N59" s="85">
        <v>5.4318279026724037E-2</v>
      </c>
      <c r="O59" s="85">
        <f t="shared" si="1"/>
        <v>6.2466020880732637E-2</v>
      </c>
      <c r="P59" s="85">
        <f t="shared" si="2"/>
        <v>4.617053717271543E-2</v>
      </c>
      <c r="Q59" s="86"/>
      <c r="R59" s="87">
        <f t="shared" ref="R59:T74" si="13" xml:space="preserve"> ( 1 +N59 ) ^-($M58 + 1  - 0.5)</f>
        <v>6.5607817701259397E-2</v>
      </c>
      <c r="S59" s="87">
        <f t="shared" si="13"/>
        <v>4.4134168115978686E-2</v>
      </c>
      <c r="T59" s="87">
        <f t="shared" si="13"/>
        <v>9.7829992724202897E-2</v>
      </c>
      <c r="V59" s="29">
        <v>0.15</v>
      </c>
    </row>
    <row r="60" spans="2:22" ht="19" customHeight="1" x14ac:dyDescent="0.35">
      <c r="B60" s="90"/>
      <c r="C60" s="100"/>
      <c r="D60" s="100"/>
      <c r="E60" s="100"/>
      <c r="F60" s="100"/>
      <c r="G60" s="100"/>
      <c r="H60" s="100"/>
      <c r="I60" s="100"/>
      <c r="J60" s="100"/>
      <c r="K60" s="101"/>
      <c r="M60" s="2">
        <v>53</v>
      </c>
      <c r="N60" s="85">
        <v>5.4317076632355077E-2</v>
      </c>
      <c r="O60" s="85">
        <f t="shared" si="1"/>
        <v>6.2464638127208337E-2</v>
      </c>
      <c r="P60" s="85">
        <f t="shared" si="2"/>
        <v>4.6169515137501817E-2</v>
      </c>
      <c r="Q60" s="86"/>
      <c r="R60" s="87">
        <f t="shared" si="13"/>
        <v>6.2231441202011878E-2</v>
      </c>
      <c r="S60" s="87">
        <f t="shared" si="13"/>
        <v>4.1542207360753348E-2</v>
      </c>
      <c r="T60" s="87">
        <f t="shared" si="13"/>
        <v>9.3517267943976357E-2</v>
      </c>
      <c r="V60" s="29">
        <v>0.15</v>
      </c>
    </row>
    <row r="61" spans="2:22" ht="19" customHeight="1" x14ac:dyDescent="0.35">
      <c r="B61" s="90"/>
      <c r="C61" s="154" t="s">
        <v>91</v>
      </c>
      <c r="D61" s="154"/>
      <c r="E61" s="154"/>
      <c r="F61" s="154"/>
      <c r="G61" s="154"/>
      <c r="H61" s="154"/>
      <c r="I61" s="154"/>
      <c r="J61" s="154"/>
      <c r="K61" s="155"/>
      <c r="M61" s="2">
        <v>54</v>
      </c>
      <c r="N61" s="85">
        <v>5.4315907775813299E-2</v>
      </c>
      <c r="O61" s="85">
        <f t="shared" si="1"/>
        <v>6.2463293942185291E-2</v>
      </c>
      <c r="P61" s="85">
        <f t="shared" si="2"/>
        <v>4.61685216094413E-2</v>
      </c>
      <c r="Q61" s="86"/>
      <c r="R61" s="87">
        <f t="shared" si="13"/>
        <v>5.9028857422681567E-2</v>
      </c>
      <c r="S61" s="87">
        <f t="shared" si="13"/>
        <v>3.9102496016749318E-2</v>
      </c>
      <c r="T61" s="87">
        <f t="shared" si="13"/>
        <v>8.9394709114001936E-2</v>
      </c>
      <c r="V61" s="29">
        <v>0.15</v>
      </c>
    </row>
    <row r="62" spans="2:22" ht="19" customHeight="1" x14ac:dyDescent="0.35">
      <c r="B62" s="90"/>
      <c r="C62" s="154"/>
      <c r="D62" s="154"/>
      <c r="E62" s="154"/>
      <c r="F62" s="154"/>
      <c r="G62" s="154"/>
      <c r="H62" s="154"/>
      <c r="I62" s="154"/>
      <c r="J62" s="154"/>
      <c r="K62" s="155"/>
      <c r="M62" s="2">
        <v>55</v>
      </c>
      <c r="N62" s="85">
        <v>5.4314772035426673E-2</v>
      </c>
      <c r="O62" s="85">
        <f t="shared" si="1"/>
        <v>6.2461987840740668E-2</v>
      </c>
      <c r="P62" s="85">
        <f t="shared" si="2"/>
        <v>4.616755623011267E-2</v>
      </c>
      <c r="Q62" s="86"/>
      <c r="R62" s="87">
        <f t="shared" si="13"/>
        <v>5.599111482348465E-2</v>
      </c>
      <c r="S62" s="87">
        <f t="shared" si="13"/>
        <v>3.6806086482111103E-2</v>
      </c>
      <c r="T62" s="87">
        <f t="shared" si="13"/>
        <v>8.545392368296055E-2</v>
      </c>
      <c r="V62" s="29">
        <v>0.15</v>
      </c>
    </row>
    <row r="63" spans="2:22" ht="19" customHeight="1" x14ac:dyDescent="0.35">
      <c r="B63" s="90"/>
      <c r="C63" s="154"/>
      <c r="D63" s="154"/>
      <c r="E63" s="154"/>
      <c r="F63" s="154"/>
      <c r="G63" s="154"/>
      <c r="H63" s="154"/>
      <c r="I63" s="154"/>
      <c r="J63" s="154"/>
      <c r="K63" s="155"/>
      <c r="M63" s="2">
        <v>56</v>
      </c>
      <c r="N63" s="85">
        <v>5.4313668839385931E-2</v>
      </c>
      <c r="O63" s="85">
        <f t="shared" si="1"/>
        <v>6.2460719165293818E-2</v>
      </c>
      <c r="P63" s="85">
        <f t="shared" si="2"/>
        <v>4.6166618513478037E-2</v>
      </c>
      <c r="Q63" s="86"/>
      <c r="R63" s="87">
        <f t="shared" si="13"/>
        <v>5.3109723950780223E-2</v>
      </c>
      <c r="S63" s="87">
        <f t="shared" si="13"/>
        <v>3.4644557827794201E-2</v>
      </c>
      <c r="T63" s="87">
        <f t="shared" si="13"/>
        <v>8.1686890712083321E-2</v>
      </c>
      <c r="V63" s="29">
        <v>0.15</v>
      </c>
    </row>
    <row r="64" spans="2:22" ht="19" customHeight="1" x14ac:dyDescent="0.35">
      <c r="B64" s="90"/>
      <c r="C64" s="154"/>
      <c r="D64" s="154"/>
      <c r="E64" s="154"/>
      <c r="F64" s="154"/>
      <c r="G64" s="154"/>
      <c r="H64" s="154"/>
      <c r="I64" s="154"/>
      <c r="J64" s="154"/>
      <c r="K64" s="155"/>
      <c r="M64" s="2">
        <v>57</v>
      </c>
      <c r="N64" s="85">
        <v>5.4312597502000903E-2</v>
      </c>
      <c r="O64" s="85">
        <f t="shared" si="1"/>
        <v>6.2459487127301032E-2</v>
      </c>
      <c r="P64" s="85">
        <f t="shared" si="2"/>
        <v>4.6165707876700768E-2</v>
      </c>
      <c r="Q64" s="86"/>
      <c r="R64" s="87">
        <f t="shared" si="13"/>
        <v>5.0376633406649385E-2</v>
      </c>
      <c r="S64" s="87">
        <f t="shared" si="13"/>
        <v>3.2609984647508597E-2</v>
      </c>
      <c r="T64" s="87">
        <f t="shared" si="13"/>
        <v>7.8085944215375291E-2</v>
      </c>
      <c r="V64" s="29">
        <v>0.15</v>
      </c>
    </row>
    <row r="65" spans="2:22" ht="19" customHeight="1" x14ac:dyDescent="0.35">
      <c r="B65" s="91"/>
      <c r="C65" s="102"/>
      <c r="D65" s="102"/>
      <c r="E65" s="102"/>
      <c r="F65" s="102"/>
      <c r="G65" s="102"/>
      <c r="H65" s="102"/>
      <c r="I65" s="102"/>
      <c r="J65" s="102"/>
      <c r="K65" s="103"/>
      <c r="M65" s="2">
        <v>58</v>
      </c>
      <c r="N65" s="85">
        <v>5.4311557253251097E-2</v>
      </c>
      <c r="O65" s="85">
        <f t="shared" si="1"/>
        <v>6.2458290841238759E-2</v>
      </c>
      <c r="P65" s="85">
        <f t="shared" si="2"/>
        <v>4.6164823665263428E-2</v>
      </c>
      <c r="Q65" s="86"/>
      <c r="R65" s="87">
        <f t="shared" si="13"/>
        <v>4.7784207098916121E-2</v>
      </c>
      <c r="S65" s="87">
        <f t="shared" si="13"/>
        <v>3.0694907776881608E-2</v>
      </c>
      <c r="T65" s="87">
        <f t="shared" si="13"/>
        <v>7.4643757280985504E-2</v>
      </c>
      <c r="V65" s="29">
        <v>0.15</v>
      </c>
    </row>
    <row r="66" spans="2:22" ht="19" customHeight="1" x14ac:dyDescent="0.35">
      <c r="M66" s="2">
        <v>59</v>
      </c>
      <c r="N66" s="85">
        <v>5.4310547262801601E-2</v>
      </c>
      <c r="O66" s="85">
        <f t="shared" si="1"/>
        <v>6.2457129352221835E-2</v>
      </c>
      <c r="P66" s="85">
        <f t="shared" si="2"/>
        <v>4.6163965173381359E-2</v>
      </c>
      <c r="Q66" s="86"/>
      <c r="R66" s="87">
        <f t="shared" si="13"/>
        <v>4.532520269808684E-2</v>
      </c>
      <c r="S66" s="87">
        <f t="shared" si="13"/>
        <v>2.8892306764861056E-2</v>
      </c>
      <c r="T66" s="87">
        <f t="shared" si="13"/>
        <v>7.1353326931460223E-2</v>
      </c>
      <c r="V66" s="29">
        <v>0.15</v>
      </c>
    </row>
    <row r="67" spans="2:22" ht="19" customHeight="1" x14ac:dyDescent="0.35">
      <c r="B67" s="156" t="s">
        <v>87</v>
      </c>
      <c r="C67" s="157"/>
      <c r="D67" s="157"/>
      <c r="E67" s="157"/>
      <c r="F67" s="157"/>
      <c r="G67" s="157"/>
      <c r="H67" s="157"/>
      <c r="I67" s="157"/>
      <c r="J67" s="157"/>
      <c r="K67" s="158"/>
      <c r="M67" s="2">
        <v>60</v>
      </c>
      <c r="N67" s="85">
        <v>5.4309566659453301E-2</v>
      </c>
      <c r="O67" s="85">
        <f t="shared" si="1"/>
        <v>6.2456001658371292E-2</v>
      </c>
      <c r="P67" s="85">
        <f t="shared" si="2"/>
        <v>4.6163131660535303E-2</v>
      </c>
      <c r="Q67" s="86"/>
      <c r="R67" s="87">
        <f t="shared" si="13"/>
        <v>4.2992751232789825E-2</v>
      </c>
      <c r="S67" s="87">
        <f t="shared" si="13"/>
        <v>2.7195573988551852E-2</v>
      </c>
      <c r="T67" s="87">
        <f t="shared" si="13"/>
        <v>6.8207959683771135E-2</v>
      </c>
      <c r="V67" s="29">
        <v>0.15</v>
      </c>
    </row>
    <row r="68" spans="2:22" ht="19" customHeight="1" x14ac:dyDescent="0.35">
      <c r="B68" s="159"/>
      <c r="C68" s="160"/>
      <c r="D68" s="160"/>
      <c r="E68" s="160"/>
      <c r="F68" s="160"/>
      <c r="G68" s="160"/>
      <c r="H68" s="160"/>
      <c r="I68" s="160"/>
      <c r="J68" s="160"/>
      <c r="K68" s="161"/>
      <c r="M68" s="2">
        <v>61</v>
      </c>
      <c r="N68" s="85">
        <v>5.4308614546834111E-2</v>
      </c>
      <c r="O68" s="85">
        <f t="shared" si="1"/>
        <v>6.2454906728859221E-2</v>
      </c>
      <c r="P68" s="85">
        <f t="shared" si="2"/>
        <v>4.6162322364808994E-2</v>
      </c>
      <c r="Q68" s="86"/>
      <c r="R68" s="87">
        <f t="shared" si="13"/>
        <v>4.0780337759902828E-2</v>
      </c>
      <c r="S68" s="87">
        <f t="shared" si="13"/>
        <v>2.5598490310123918E-2</v>
      </c>
      <c r="T68" s="87">
        <f t="shared" si="13"/>
        <v>6.5201257772809065E-2</v>
      </c>
      <c r="V68" s="29">
        <v>0.15</v>
      </c>
    </row>
    <row r="69" spans="2:22" ht="19" customHeight="1" x14ac:dyDescent="0.35">
      <c r="B69" s="162"/>
      <c r="C69" s="163"/>
      <c r="D69" s="163"/>
      <c r="E69" s="163"/>
      <c r="F69" s="163"/>
      <c r="G69" s="163"/>
      <c r="H69" s="163"/>
      <c r="I69" s="163"/>
      <c r="J69" s="163"/>
      <c r="K69" s="164"/>
      <c r="M69" s="2">
        <v>62</v>
      </c>
      <c r="N69" s="85">
        <v>5.4307690015984678E-2</v>
      </c>
      <c r="O69" s="85">
        <f t="shared" si="1"/>
        <v>6.2453843518382374E-2</v>
      </c>
      <c r="P69" s="85">
        <f t="shared" si="2"/>
        <v>4.6161536513586975E-2</v>
      </c>
      <c r="Q69" s="86"/>
      <c r="R69" s="87">
        <f t="shared" si="13"/>
        <v>3.868178304978382E-2</v>
      </c>
      <c r="S69" s="87">
        <f t="shared" si="13"/>
        <v>2.4095202181277704E-2</v>
      </c>
      <c r="T69" s="87">
        <f t="shared" si="13"/>
        <v>6.2327106004605323E-2</v>
      </c>
      <c r="V69" s="29">
        <v>0.15</v>
      </c>
    </row>
    <row r="70" spans="2:22" ht="19" customHeight="1" x14ac:dyDescent="0.35">
      <c r="M70" s="2">
        <v>63</v>
      </c>
      <c r="N70" s="85">
        <v>5.4306792155394135E-2</v>
      </c>
      <c r="O70" s="85">
        <f t="shared" si="1"/>
        <v>6.2452810978703248E-2</v>
      </c>
      <c r="P70" s="85">
        <f t="shared" si="2"/>
        <v>4.6160773332085014E-2</v>
      </c>
      <c r="Q70" s="86"/>
      <c r="R70" s="87">
        <f t="shared" si="13"/>
        <v>3.6691226230796008E-2</v>
      </c>
      <c r="S70" s="87">
        <f t="shared" si="13"/>
        <v>2.2680200106999514E-2</v>
      </c>
      <c r="T70" s="87">
        <f t="shared" si="13"/>
        <v>5.9579659207734045E-2</v>
      </c>
      <c r="V70" s="29">
        <v>0.15</v>
      </c>
    </row>
    <row r="71" spans="2:22" ht="19" customHeight="1" x14ac:dyDescent="0.35">
      <c r="M71" s="2">
        <v>64</v>
      </c>
      <c r="N71" s="85">
        <v>5.4305920058933754E-2</v>
      </c>
      <c r="O71" s="85">
        <f t="shared" si="1"/>
        <v>6.2451808067773812E-2</v>
      </c>
      <c r="P71" s="85">
        <f t="shared" si="2"/>
        <v>4.616003205009369E-2</v>
      </c>
      <c r="Q71" s="86"/>
      <c r="R71" s="87">
        <f t="shared" si="13"/>
        <v>3.4803108340841354E-2</v>
      </c>
      <c r="S71" s="87">
        <f t="shared" si="13"/>
        <v>2.1348298386122278E-2</v>
      </c>
      <c r="T71" s="87">
        <f t="shared" si="13"/>
        <v>5.6953330253395253E-2</v>
      </c>
      <c r="V71" s="29">
        <v>0.15</v>
      </c>
    </row>
    <row r="72" spans="2:22" ht="19" customHeight="1" x14ac:dyDescent="0.35">
      <c r="M72" s="2">
        <v>65</v>
      </c>
      <c r="N72" s="85">
        <v>5.4305072832065315E-2</v>
      </c>
      <c r="O72" s="85">
        <f t="shared" si="1"/>
        <v>6.2450833756875108E-2</v>
      </c>
      <c r="P72" s="85">
        <f t="shared" si="2"/>
        <v>4.6159311907255515E-2</v>
      </c>
      <c r="Q72" s="86"/>
      <c r="R72" s="87">
        <f t="shared" si="13"/>
        <v>3.3012156736801766E-2</v>
      </c>
      <c r="S72" s="87">
        <f t="shared" si="13"/>
        <v>2.0094616051530064E-2</v>
      </c>
      <c r="T72" s="87">
        <f t="shared" si="13"/>
        <v>5.4442778616516238E-2</v>
      </c>
      <c r="V72" s="29">
        <v>0.15</v>
      </c>
    </row>
    <row r="73" spans="2:22" ht="19" customHeight="1" x14ac:dyDescent="0.35">
      <c r="M73" s="2">
        <v>66</v>
      </c>
      <c r="N73" s="85">
        <v>5.4304249596636378E-2</v>
      </c>
      <c r="O73" s="85">
        <f t="shared" ref="O73:O78" si="14">N73*(1+V73)</f>
        <v>6.2449887036131829E-2</v>
      </c>
      <c r="P73" s="85">
        <f t="shared" ref="P73:P78" si="15">N73*(1-V73)</f>
        <v>4.615861215714092E-2</v>
      </c>
      <c r="Q73" s="86"/>
      <c r="R73" s="87">
        <f t="shared" si="13"/>
        <v>3.1313370315737679E-2</v>
      </c>
      <c r="S73" s="87">
        <f t="shared" si="13"/>
        <v>1.8914558937765114E-2</v>
      </c>
      <c r="T73" s="87">
        <f t="shared" si="13"/>
        <v>5.2042899451835357E-2</v>
      </c>
      <c r="V73" s="29">
        <v>0.15</v>
      </c>
    </row>
    <row r="74" spans="2:22" ht="19" customHeight="1" x14ac:dyDescent="0.35">
      <c r="M74" s="2">
        <v>67</v>
      </c>
      <c r="N74" s="85">
        <v>5.4303449494514044E-2</v>
      </c>
      <c r="O74" s="85">
        <f t="shared" si="14"/>
        <v>6.2448966918691146E-2</v>
      </c>
      <c r="P74" s="85">
        <f t="shared" si="15"/>
        <v>4.6157932070336936E-2</v>
      </c>
      <c r="Q74" s="86"/>
      <c r="R74" s="87">
        <f t="shared" si="13"/>
        <v>2.9702005504430747E-2</v>
      </c>
      <c r="S74" s="87">
        <f t="shared" si="13"/>
        <v>1.7803802808371828E-2</v>
      </c>
      <c r="T74" s="87">
        <f t="shared" si="13"/>
        <v>4.9748813160486231E-2</v>
      </c>
      <c r="V74" s="29">
        <v>0.15</v>
      </c>
    </row>
    <row r="75" spans="2:22" ht="19" customHeight="1" x14ac:dyDescent="0.35">
      <c r="M75" s="2">
        <v>68</v>
      </c>
      <c r="N75" s="85">
        <v>5.4302671690279247E-2</v>
      </c>
      <c r="O75" s="85">
        <f t="shared" si="14"/>
        <v>6.2448072443821133E-2</v>
      </c>
      <c r="P75" s="85">
        <f t="shared" si="15"/>
        <v>4.6157270936737362E-2</v>
      </c>
      <c r="Q75" s="86"/>
      <c r="R75" s="87">
        <f t="shared" ref="R75:T78" si="16" xml:space="preserve"> ( 1 +N75 ) ^-($M74 + 1  - 0.5)</f>
        <v>2.8173562976350774E-2</v>
      </c>
      <c r="S75" s="87">
        <f t="shared" si="16"/>
        <v>1.6758277479534425E-2</v>
      </c>
      <c r="T75" s="87">
        <f t="shared" si="16"/>
        <v>4.7555855423925056E-2</v>
      </c>
      <c r="V75" s="29">
        <v>0.15</v>
      </c>
    </row>
    <row r="76" spans="2:22" ht="19" customHeight="1" x14ac:dyDescent="0.35">
      <c r="M76" s="2">
        <v>69</v>
      </c>
      <c r="N76" s="85">
        <v>5.4301915373145659E-2</v>
      </c>
      <c r="O76" s="85">
        <f t="shared" si="14"/>
        <v>6.2447202679117506E-2</v>
      </c>
      <c r="P76" s="85">
        <f t="shared" si="15"/>
        <v>4.6156628067173806E-2</v>
      </c>
      <c r="Q76" s="86"/>
      <c r="R76" s="87">
        <f t="shared" si="16"/>
        <v>2.6723775057511431E-2</v>
      </c>
      <c r="S76" s="87">
        <f t="shared" si="16"/>
        <v>1.5774151880530496E-2</v>
      </c>
      <c r="T76" s="87">
        <f t="shared" si="16"/>
        <v>4.5459567683389553E-2</v>
      </c>
      <c r="V76" s="29">
        <v>0.15</v>
      </c>
    </row>
    <row r="77" spans="2:22" ht="19" customHeight="1" x14ac:dyDescent="0.35">
      <c r="M77" s="2">
        <v>70</v>
      </c>
      <c r="N77" s="85">
        <v>5.4301179758261986E-2</v>
      </c>
      <c r="O77" s="85">
        <f t="shared" si="14"/>
        <v>6.244635672200128E-2</v>
      </c>
      <c r="P77" s="85">
        <f t="shared" si="15"/>
        <v>4.6156002794522685E-2</v>
      </c>
      <c r="Q77" s="86"/>
      <c r="R77" s="87">
        <f t="shared" si="16"/>
        <v>2.5348593784810653E-2</v>
      </c>
      <c r="S77" s="87">
        <f t="shared" si="16"/>
        <v>1.4847819995162723E-2</v>
      </c>
      <c r="T77" s="87">
        <f t="shared" si="16"/>
        <v>4.3455688044176835E-2</v>
      </c>
      <c r="V77" s="29">
        <v>0.15</v>
      </c>
    </row>
    <row r="78" spans="2:22" ht="19" customHeight="1" x14ac:dyDescent="0.35">
      <c r="M78" s="1" t="s">
        <v>100</v>
      </c>
      <c r="N78" s="85">
        <v>5.4300464087504219E-2</v>
      </c>
      <c r="O78" s="85">
        <f t="shared" si="14"/>
        <v>6.244553370062985E-2</v>
      </c>
      <c r="P78" s="85">
        <f t="shared" si="15"/>
        <v>4.6155394474378587E-2</v>
      </c>
      <c r="Q78" s="86"/>
      <c r="R78" s="87">
        <f t="shared" si="16"/>
        <v>2.4044179582537011E-2</v>
      </c>
      <c r="S78" s="87">
        <f t="shared" si="16"/>
        <v>1.3975887631793835E-2</v>
      </c>
      <c r="T78" s="87">
        <f t="shared" si="16"/>
        <v>4.1540142585172302E-2</v>
      </c>
      <c r="V78" s="29">
        <v>0.15</v>
      </c>
    </row>
  </sheetData>
  <mergeCells count="24">
    <mergeCell ref="D39:I39"/>
    <mergeCell ref="K39:K40"/>
    <mergeCell ref="B55:K57"/>
    <mergeCell ref="C61:K64"/>
    <mergeCell ref="B67:K69"/>
    <mergeCell ref="V5:V7"/>
    <mergeCell ref="Y5:AA6"/>
    <mergeCell ref="D7:I7"/>
    <mergeCell ref="K7:K8"/>
    <mergeCell ref="D23:I23"/>
    <mergeCell ref="K23:K24"/>
    <mergeCell ref="N5:N7"/>
    <mergeCell ref="O5:O7"/>
    <mergeCell ref="P5:P7"/>
    <mergeCell ref="R5:R7"/>
    <mergeCell ref="S5:S7"/>
    <mergeCell ref="T5:T7"/>
    <mergeCell ref="N4:P4"/>
    <mergeCell ref="R4:T4"/>
    <mergeCell ref="B2:K2"/>
    <mergeCell ref="N2:P2"/>
    <mergeCell ref="R2:T2"/>
    <mergeCell ref="N3:P3"/>
    <mergeCell ref="R3:T3"/>
  </mergeCells>
  <hyperlinks>
    <hyperlink ref="F5:I5" location="Calculations_OIS!AW11" display="Calculations_OIS!AW11" xr:uid="{DD9D85C9-3115-48FE-A49E-A3841A8A6EB2}"/>
  </hyperlinks>
  <printOptions horizontalCentered="1" verticalCentered="1"/>
  <pageMargins left="0.7086614173228347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9A5E4-399F-44DE-BA37-325C3E1A5F9A}">
  <sheetPr codeName="Sheet22">
    <tabColor theme="0"/>
  </sheetPr>
  <dimension ref="B1:AG78"/>
  <sheetViews>
    <sheetView zoomScale="80" zoomScaleNormal="80" workbookViewId="0">
      <selection activeCell="B1" sqref="B1"/>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2" width="8.7265625" style="1"/>
    <col min="13" max="13" width="5.1796875" style="1" customWidth="1"/>
    <col min="14" max="16" width="18.54296875" style="1" customWidth="1"/>
    <col min="17" max="17" width="5.26953125" style="1" customWidth="1"/>
    <col min="18" max="20" width="18.54296875" style="1" customWidth="1"/>
    <col min="21" max="21" width="5.6328125" style="1" customWidth="1"/>
    <col min="22" max="22" width="12.54296875" style="1" customWidth="1"/>
    <col min="23" max="24" width="8.7265625" style="1"/>
    <col min="25" max="25" width="6.6328125" style="1" bestFit="1" customWidth="1"/>
    <col min="26" max="26" width="18" style="1" bestFit="1" customWidth="1"/>
    <col min="27" max="27" width="13.08984375" style="1" bestFit="1" customWidth="1"/>
    <col min="28" max="28" width="8.7265625" style="1"/>
    <col min="29" max="31" width="12.26953125" style="1" customWidth="1"/>
    <col min="32" max="16384" width="8.7265625" style="1"/>
  </cols>
  <sheetData>
    <row r="1" spans="2:33" ht="35.15" customHeight="1" x14ac:dyDescent="0.35"/>
    <row r="2" spans="2:33" ht="21" customHeight="1" x14ac:dyDescent="0.35">
      <c r="B2" s="182" t="s">
        <v>64</v>
      </c>
      <c r="C2" s="182"/>
      <c r="D2" s="182"/>
      <c r="E2" s="182"/>
      <c r="F2" s="182"/>
      <c r="G2" s="182"/>
      <c r="H2" s="182"/>
      <c r="I2" s="182"/>
      <c r="J2" s="182"/>
      <c r="K2" s="182"/>
      <c r="N2" s="180" t="s">
        <v>66</v>
      </c>
      <c r="O2" s="180"/>
      <c r="P2" s="180"/>
      <c r="R2" s="180" t="s">
        <v>101</v>
      </c>
      <c r="S2" s="180"/>
      <c r="T2" s="180"/>
    </row>
    <row r="3" spans="2:33" ht="19" customHeight="1" x14ac:dyDescent="0.35">
      <c r="B3" s="36" t="s">
        <v>47</v>
      </c>
      <c r="D3" s="2"/>
      <c r="F3" s="42" t="s">
        <v>22</v>
      </c>
      <c r="G3" s="36" t="s">
        <v>85</v>
      </c>
      <c r="H3" s="35"/>
      <c r="I3" s="35"/>
      <c r="N3" s="181" t="str">
        <f>G3</f>
        <v>End-Falgun (2081)</v>
      </c>
      <c r="O3" s="181"/>
      <c r="P3" s="181"/>
      <c r="R3" s="181" t="str">
        <f>N3</f>
        <v>End-Falgun (2081)</v>
      </c>
      <c r="S3" s="181"/>
      <c r="T3" s="181"/>
    </row>
    <row r="4" spans="2:33" ht="19" customHeight="1" thickBot="1" x14ac:dyDescent="0.4">
      <c r="B4" s="37"/>
      <c r="D4" s="2"/>
      <c r="H4" s="35"/>
      <c r="I4" s="35"/>
      <c r="N4" s="178" t="s">
        <v>46</v>
      </c>
      <c r="O4" s="178"/>
      <c r="P4" s="178"/>
      <c r="R4" s="178" t="str">
        <f>N4</f>
        <v>Nepali risk-free curves - General bucket</v>
      </c>
      <c r="S4" s="178"/>
      <c r="T4" s="178"/>
    </row>
    <row r="5" spans="2:33" ht="19" customHeight="1" x14ac:dyDescent="0.35">
      <c r="B5" s="36" t="s">
        <v>83</v>
      </c>
      <c r="C5" s="36"/>
      <c r="D5" s="2"/>
      <c r="E5" s="2"/>
      <c r="G5" s="35"/>
      <c r="H5" s="35"/>
      <c r="I5" s="35"/>
      <c r="N5" s="174" t="s">
        <v>23</v>
      </c>
      <c r="O5" s="174" t="s">
        <v>41</v>
      </c>
      <c r="P5" s="174" t="s">
        <v>42</v>
      </c>
      <c r="R5" s="175" t="str">
        <f>N5</f>
        <v>General 
non-stressed 
zero coupon rates</v>
      </c>
      <c r="S5" s="175" t="str">
        <f>O5</f>
        <v>General 
Stress up 
zero coupon rates</v>
      </c>
      <c r="T5" s="175" t="str">
        <f>P5</f>
        <v>General 
Stress down 
zero coupon rates</v>
      </c>
      <c r="V5" s="165" t="s">
        <v>44</v>
      </c>
      <c r="Y5" s="168" t="s">
        <v>92</v>
      </c>
      <c r="Z5" s="169"/>
      <c r="AA5" s="170"/>
      <c r="AD5" s="121" t="s">
        <v>96</v>
      </c>
      <c r="AE5" s="121"/>
      <c r="AG5" s="84"/>
    </row>
    <row r="6" spans="2:33" ht="19" customHeight="1" thickBot="1" x14ac:dyDescent="0.4">
      <c r="B6" s="2"/>
      <c r="C6" s="2"/>
      <c r="D6" s="2"/>
      <c r="E6" s="2"/>
      <c r="F6" s="2"/>
      <c r="G6" s="2"/>
      <c r="H6" s="2"/>
      <c r="N6" s="174"/>
      <c r="O6" s="174"/>
      <c r="P6" s="174"/>
      <c r="R6" s="176"/>
      <c r="S6" s="176"/>
      <c r="T6" s="176"/>
      <c r="V6" s="166"/>
      <c r="Y6" s="171"/>
      <c r="Z6" s="172"/>
      <c r="AA6" s="173"/>
      <c r="AD6" s="84"/>
      <c r="AE6" s="84"/>
      <c r="AG6" s="84"/>
    </row>
    <row r="7" spans="2:33" ht="19" customHeight="1" thickBot="1" x14ac:dyDescent="0.4">
      <c r="B7" s="5"/>
      <c r="C7" s="2" t="s">
        <v>5</v>
      </c>
      <c r="D7" s="140" t="s">
        <v>82</v>
      </c>
      <c r="E7" s="141"/>
      <c r="F7" s="141"/>
      <c r="G7" s="141"/>
      <c r="H7" s="141"/>
      <c r="I7" s="142"/>
      <c r="K7" s="143" t="s">
        <v>20</v>
      </c>
      <c r="N7" s="174"/>
      <c r="O7" s="174"/>
      <c r="P7" s="174"/>
      <c r="R7" s="177"/>
      <c r="S7" s="177"/>
      <c r="T7" s="177"/>
      <c r="V7" s="167"/>
      <c r="AE7" s="84"/>
      <c r="AG7" s="84"/>
    </row>
    <row r="8" spans="2:33" ht="19" customHeight="1" thickBot="1" x14ac:dyDescent="0.4">
      <c r="B8" s="3"/>
      <c r="C8" s="4" t="s">
        <v>1</v>
      </c>
      <c r="D8" s="6" t="s">
        <v>0</v>
      </c>
      <c r="E8" s="6" t="s">
        <v>13</v>
      </c>
      <c r="F8" s="6" t="s">
        <v>2</v>
      </c>
      <c r="G8" s="6" t="s">
        <v>3</v>
      </c>
      <c r="H8" s="6" t="s">
        <v>68</v>
      </c>
      <c r="I8" s="7" t="s">
        <v>6</v>
      </c>
      <c r="J8" s="8" t="s">
        <v>7</v>
      </c>
      <c r="K8" s="144"/>
      <c r="M8" s="2">
        <v>1</v>
      </c>
      <c r="N8" s="85">
        <v>5.5386572267537272E-2</v>
      </c>
      <c r="O8" s="85">
        <f>N8*(1+V8)</f>
        <v>8.5849187014682776E-2</v>
      </c>
      <c r="P8" s="85">
        <f>N8*(1-V8)</f>
        <v>2.4923957520391771E-2</v>
      </c>
      <c r="Q8" s="86"/>
      <c r="R8" s="87">
        <f xml:space="preserve"> ( 1 +N8 ) ^-($M8 - 0.5)</f>
        <v>0.97340644594512038</v>
      </c>
      <c r="S8" s="87">
        <f t="shared" ref="S8:T57" si="0" xml:space="preserve"> ( 1 +O8 ) ^-($M8 - 0.5)</f>
        <v>0.95965525263194029</v>
      </c>
      <c r="T8" s="87">
        <f t="shared" si="0"/>
        <v>0.98776623742379477</v>
      </c>
      <c r="V8" s="29">
        <v>0.55000000000000004</v>
      </c>
      <c r="Y8" s="122" t="s">
        <v>93</v>
      </c>
      <c r="Z8" s="123" t="s">
        <v>95</v>
      </c>
      <c r="AA8" s="124" t="s">
        <v>94</v>
      </c>
      <c r="AD8" s="120" t="s">
        <v>97</v>
      </c>
      <c r="AE8" s="84"/>
      <c r="AG8" s="84"/>
    </row>
    <row r="9" spans="2:33" ht="19" customHeight="1" thickBot="1" x14ac:dyDescent="0.4">
      <c r="B9" s="25">
        <v>20811130</v>
      </c>
      <c r="C9" s="2"/>
      <c r="D9" s="2"/>
      <c r="E9" s="2"/>
      <c r="F9" s="2"/>
      <c r="G9" s="2"/>
      <c r="H9" s="2"/>
      <c r="I9" s="2"/>
      <c r="J9" s="2"/>
      <c r="M9" s="2">
        <v>2</v>
      </c>
      <c r="N9" s="85">
        <v>5.3471665371021437E-2</v>
      </c>
      <c r="O9" s="85">
        <f t="shared" ref="O9:O72" si="1">N9*(1+V9)</f>
        <v>8.2881081325083233E-2</v>
      </c>
      <c r="P9" s="85">
        <f t="shared" ref="P9:P72" si="2">N9*(1-V9)</f>
        <v>2.4062249416959645E-2</v>
      </c>
      <c r="Q9" s="86"/>
      <c r="R9" s="87">
        <f t="shared" ref="R9:R57" si="3" xml:space="preserve"> ( 1 +N9 ) ^-($M9 - 0.5)</f>
        <v>0.92483809678895823</v>
      </c>
      <c r="S9" s="87">
        <f t="shared" si="0"/>
        <v>0.88741926065677057</v>
      </c>
      <c r="T9" s="87">
        <f t="shared" si="0"/>
        <v>0.96496256337680875</v>
      </c>
      <c r="V9" s="29">
        <v>0.55000000000000004</v>
      </c>
      <c r="Y9" s="125">
        <v>1</v>
      </c>
      <c r="Z9" s="126">
        <v>0.2</v>
      </c>
      <c r="AA9" s="127">
        <v>7.4999999999999997E-3</v>
      </c>
      <c r="AD9" s="119">
        <v>5.4333333333333331E-2</v>
      </c>
    </row>
    <row r="10" spans="2:33" ht="19" customHeight="1" x14ac:dyDescent="0.35">
      <c r="B10" s="9">
        <v>1</v>
      </c>
      <c r="C10" s="104">
        <v>6.114999999999747E-2</v>
      </c>
      <c r="D10" s="105">
        <v>4.3941727990292931E-2</v>
      </c>
      <c r="E10" s="105">
        <v>2.3078516483888152E-2</v>
      </c>
      <c r="F10" s="43">
        <v>2.834066999998866E-2</v>
      </c>
      <c r="G10" s="43">
        <v>4.3182368165315801E-2</v>
      </c>
      <c r="H10" s="43">
        <v>2.0667000000006971E-2</v>
      </c>
      <c r="I10" s="43">
        <f>IF(  ABS( MAX( D10:H10 ) )  &gt;  ABS(  MIN(D10:H10 ) ),
                                                 (  SUM(D10:H10) - ABS( MAX(D10:H10) ) ) / 4,
                                                  (  SUM(D10:H10) +  ABS( MIN(D10:H10)  )  )   / 4 )</f>
        <v>2.8817138662299905E-2</v>
      </c>
      <c r="J10" s="106">
        <f t="shared" ref="J10:J19" si="4" xml:space="preserve"> IF( I10 &gt; 0, MAX( -$AA9, -I10*$Z9 ), MIN( $AA9, -I10*$Z9 )  )</f>
        <v>-5.7634277324599813E-3</v>
      </c>
      <c r="K10" s="107">
        <f>C10+J10</f>
        <v>5.5386572267537487E-2</v>
      </c>
      <c r="M10" s="2">
        <v>3</v>
      </c>
      <c r="N10" s="85">
        <v>5.3486995602011866E-2</v>
      </c>
      <c r="O10" s="85">
        <f t="shared" si="1"/>
        <v>8.2904843183118401E-2</v>
      </c>
      <c r="P10" s="85">
        <f t="shared" si="2"/>
        <v>2.4069148020905339E-2</v>
      </c>
      <c r="Q10" s="86"/>
      <c r="R10" s="87">
        <f t="shared" si="3"/>
        <v>0.87786362195683176</v>
      </c>
      <c r="S10" s="87">
        <f t="shared" si="0"/>
        <v>0.81945339688784746</v>
      </c>
      <c r="T10" s="87">
        <f t="shared" si="0"/>
        <v>0.94227310197376923</v>
      </c>
      <c r="V10" s="29">
        <v>0.55000000000000004</v>
      </c>
      <c r="Y10" s="128">
        <v>2</v>
      </c>
      <c r="Z10" s="129">
        <v>0.2</v>
      </c>
      <c r="AA10" s="130">
        <v>7.4999999999999997E-3</v>
      </c>
      <c r="AD10" s="84"/>
    </row>
    <row r="11" spans="2:33" ht="19" customHeight="1" x14ac:dyDescent="0.35">
      <c r="B11" s="10">
        <v>2</v>
      </c>
      <c r="C11" s="108">
        <v>5.8988125624902299E-2</v>
      </c>
      <c r="D11" s="109">
        <v>4.2493944534855776E-2</v>
      </c>
      <c r="E11" s="44">
        <v>2.3163586271169656E-2</v>
      </c>
      <c r="F11" s="44">
        <v>2.4783855624893603E-2</v>
      </c>
      <c r="G11" s="44">
        <v>4.1888122104365433E-2</v>
      </c>
      <c r="H11" s="44">
        <v>2.0493641077180547E-2</v>
      </c>
      <c r="I11" s="44">
        <f t="shared" ref="I11:I19" si="5">IF(  ABS( MAX( D11:H11 ) )  &gt;  ABS(  MIN(D11:H11 ) ),
                                                 (  SUM(D11:H11) - ABS( MAX(D11:H11) ) ) / 4,
                                                  (  SUM(D11:H11) +  ABS( MIN(D11:H11)  )  )   / 4 )</f>
        <v>2.758230126940231E-2</v>
      </c>
      <c r="J11" s="110">
        <f t="shared" si="4"/>
        <v>-5.5164602538804626E-3</v>
      </c>
      <c r="K11" s="111">
        <f t="shared" ref="K11:K19" si="6">C11+J11</f>
        <v>5.347166537102184E-2</v>
      </c>
      <c r="M11" s="2">
        <v>4</v>
      </c>
      <c r="N11" s="85">
        <v>5.3779979227385422E-2</v>
      </c>
      <c r="O11" s="85">
        <f t="shared" si="1"/>
        <v>8.3358967802447406E-2</v>
      </c>
      <c r="P11" s="85">
        <f t="shared" si="2"/>
        <v>2.4200990652323437E-2</v>
      </c>
      <c r="Q11" s="86"/>
      <c r="R11" s="87">
        <f t="shared" si="3"/>
        <v>0.83248266523506265</v>
      </c>
      <c r="S11" s="87">
        <f t="shared" si="0"/>
        <v>0.75560819711302174</v>
      </c>
      <c r="T11" s="87">
        <f t="shared" si="0"/>
        <v>0.91971195025067365</v>
      </c>
      <c r="V11" s="29">
        <v>0.55000000000000004</v>
      </c>
      <c r="Y11" s="128">
        <v>3</v>
      </c>
      <c r="Z11" s="129">
        <v>0.2</v>
      </c>
      <c r="AA11" s="130">
        <v>7.4999999999999997E-3</v>
      </c>
      <c r="AD11" s="120" t="s">
        <v>98</v>
      </c>
    </row>
    <row r="12" spans="2:33" ht="19" customHeight="1" x14ac:dyDescent="0.35">
      <c r="B12" s="10">
        <v>3</v>
      </c>
      <c r="C12" s="108">
        <v>5.9022522242494935E-2</v>
      </c>
      <c r="D12" s="109">
        <v>4.2525574070887862E-2</v>
      </c>
      <c r="E12" s="44">
        <v>2.3977843687060574E-2</v>
      </c>
      <c r="F12" s="44">
        <v>2.3792282242486751E-2</v>
      </c>
      <c r="G12" s="44">
        <v>4.1867616217576398E-2</v>
      </c>
      <c r="H12" s="44">
        <v>2.1072790662528318E-2</v>
      </c>
      <c r="I12" s="44">
        <f t="shared" si="5"/>
        <v>2.767763320241301E-2</v>
      </c>
      <c r="J12" s="110">
        <f t="shared" si="4"/>
        <v>-5.5355266404826025E-3</v>
      </c>
      <c r="K12" s="111">
        <f t="shared" si="6"/>
        <v>5.3486995602012331E-2</v>
      </c>
      <c r="M12" s="2">
        <v>5</v>
      </c>
      <c r="N12" s="85">
        <v>5.406704544098706E-2</v>
      </c>
      <c r="O12" s="85">
        <f t="shared" si="1"/>
        <v>7.0287159073283187E-2</v>
      </c>
      <c r="P12" s="85">
        <f t="shared" si="2"/>
        <v>3.7846931808690941E-2</v>
      </c>
      <c r="Q12" s="86"/>
      <c r="R12" s="87">
        <f t="shared" si="3"/>
        <v>0.78902895254284677</v>
      </c>
      <c r="S12" s="87">
        <f t="shared" si="0"/>
        <v>0.73662861048157846</v>
      </c>
      <c r="T12" s="87">
        <f t="shared" si="0"/>
        <v>0.84605797615574374</v>
      </c>
      <c r="V12" s="30">
        <v>0.3</v>
      </c>
      <c r="Y12" s="128">
        <v>4</v>
      </c>
      <c r="Z12" s="129">
        <v>0.2</v>
      </c>
      <c r="AA12" s="130">
        <v>7.4999999999999997E-3</v>
      </c>
      <c r="AD12" s="119" t="s">
        <v>99</v>
      </c>
    </row>
    <row r="13" spans="2:33" ht="19" customHeight="1" x14ac:dyDescent="0.35">
      <c r="B13" s="10">
        <v>4</v>
      </c>
      <c r="C13" s="108">
        <v>5.9346046783448569E-2</v>
      </c>
      <c r="D13" s="109">
        <v>4.274439595375723E-2</v>
      </c>
      <c r="E13" s="44">
        <v>2.4664329654858763E-2</v>
      </c>
      <c r="F13" s="44">
        <v>2.3303296783440341E-2</v>
      </c>
      <c r="G13" s="44">
        <v>4.1929604301551793E-2</v>
      </c>
      <c r="H13" s="44">
        <v>2.1424120381402068E-2</v>
      </c>
      <c r="I13" s="44">
        <f t="shared" si="5"/>
        <v>2.7830337780313241E-2</v>
      </c>
      <c r="J13" s="110">
        <f t="shared" si="4"/>
        <v>-5.5660675560626482E-3</v>
      </c>
      <c r="K13" s="111">
        <f t="shared" si="6"/>
        <v>5.3779979227385921E-2</v>
      </c>
      <c r="M13" s="2">
        <v>6</v>
      </c>
      <c r="N13" s="85">
        <v>5.4358986232919015E-2</v>
      </c>
      <c r="O13" s="85">
        <f t="shared" si="1"/>
        <v>7.0666682102794726E-2</v>
      </c>
      <c r="P13" s="85">
        <f t="shared" si="2"/>
        <v>3.8051290363043305E-2</v>
      </c>
      <c r="Q13" s="86"/>
      <c r="R13" s="87">
        <f t="shared" si="3"/>
        <v>0.74741744257336895</v>
      </c>
      <c r="S13" s="87">
        <f t="shared" si="0"/>
        <v>0.68691249322886838</v>
      </c>
      <c r="T13" s="87">
        <f t="shared" si="0"/>
        <v>0.81432267969990302</v>
      </c>
      <c r="V13" s="30">
        <v>0.3</v>
      </c>
      <c r="Y13" s="128">
        <v>5</v>
      </c>
      <c r="Z13" s="129">
        <v>0.2</v>
      </c>
      <c r="AA13" s="130">
        <v>7.4999999999999997E-3</v>
      </c>
      <c r="AD13" s="84"/>
    </row>
    <row r="14" spans="2:33" ht="19" customHeight="1" thickBot="1" x14ac:dyDescent="0.4">
      <c r="B14" s="10">
        <v>5</v>
      </c>
      <c r="C14" s="112">
        <v>5.9628466970085725E-2</v>
      </c>
      <c r="D14" s="113">
        <v>4.3026508395183072E-2</v>
      </c>
      <c r="E14" s="45">
        <v>2.4988792175414831E-2</v>
      </c>
      <c r="F14" s="45">
        <v>2.2928396970077758E-2</v>
      </c>
      <c r="G14" s="45">
        <v>4.1740223253385222E-2</v>
      </c>
      <c r="H14" s="45">
        <v>2.1571018183085933E-2</v>
      </c>
      <c r="I14" s="45">
        <f t="shared" si="5"/>
        <v>2.7807107645490936E-2</v>
      </c>
      <c r="J14" s="114">
        <f t="shared" si="4"/>
        <v>-5.5614215290981876E-3</v>
      </c>
      <c r="K14" s="115">
        <f t="shared" si="6"/>
        <v>5.4067045440987539E-2</v>
      </c>
      <c r="M14" s="2">
        <v>7</v>
      </c>
      <c r="N14" s="85">
        <v>5.4671698830730309E-2</v>
      </c>
      <c r="O14" s="85">
        <f t="shared" si="1"/>
        <v>7.1073208479949398E-2</v>
      </c>
      <c r="P14" s="85">
        <f t="shared" si="2"/>
        <v>3.8270189181511212E-2</v>
      </c>
      <c r="Q14" s="86"/>
      <c r="R14" s="87">
        <f t="shared" si="3"/>
        <v>0.70751817438230502</v>
      </c>
      <c r="S14" s="87">
        <f t="shared" si="0"/>
        <v>0.63999338506969972</v>
      </c>
      <c r="T14" s="87">
        <f t="shared" si="0"/>
        <v>0.78339807360149338</v>
      </c>
      <c r="V14" s="30">
        <v>0.3</v>
      </c>
      <c r="Y14" s="128">
        <v>6</v>
      </c>
      <c r="Z14" s="129">
        <v>0.2</v>
      </c>
      <c r="AA14" s="130">
        <v>7.4999999999999997E-3</v>
      </c>
      <c r="AC14" s="28"/>
      <c r="AD14" s="84"/>
    </row>
    <row r="15" spans="2:33" ht="19" customHeight="1" x14ac:dyDescent="0.35">
      <c r="B15" s="10">
        <v>6</v>
      </c>
      <c r="C15" s="108">
        <v>5.9925875282503149E-2</v>
      </c>
      <c r="D15" s="109">
        <v>4.30594466576113E-2</v>
      </c>
      <c r="E15" s="44">
        <v>2.5216625130890513E-2</v>
      </c>
      <c r="F15" s="44">
        <v>2.2692365282495297E-2</v>
      </c>
      <c r="G15" s="44">
        <v>4.1774863352813441E-2</v>
      </c>
      <c r="H15" s="44">
        <v>2.1653927225474323E-2</v>
      </c>
      <c r="I15" s="49">
        <f t="shared" si="5"/>
        <v>2.7834445247918393E-2</v>
      </c>
      <c r="J15" s="110">
        <f t="shared" si="4"/>
        <v>-5.5668890495836794E-3</v>
      </c>
      <c r="K15" s="116">
        <f t="shared" si="6"/>
        <v>5.4358986232919473E-2</v>
      </c>
      <c r="M15" s="2">
        <v>8</v>
      </c>
      <c r="N15" s="85">
        <v>5.4946937849083222E-2</v>
      </c>
      <c r="O15" s="85">
        <f t="shared" si="1"/>
        <v>6.3188978526445699E-2</v>
      </c>
      <c r="P15" s="85">
        <f t="shared" si="2"/>
        <v>4.6704897171720737E-2</v>
      </c>
      <c r="Q15" s="86"/>
      <c r="R15" s="87">
        <f t="shared" si="3"/>
        <v>0.66953052350850972</v>
      </c>
      <c r="S15" s="87">
        <f t="shared" si="0"/>
        <v>0.63157001947555003</v>
      </c>
      <c r="T15" s="87">
        <f t="shared" si="0"/>
        <v>0.71009765646424616</v>
      </c>
      <c r="V15" s="29">
        <v>0.15</v>
      </c>
      <c r="Y15" s="128">
        <v>7</v>
      </c>
      <c r="Z15" s="129">
        <v>0.2</v>
      </c>
      <c r="AA15" s="130">
        <v>7.4999999999999997E-3</v>
      </c>
      <c r="AC15" s="28"/>
      <c r="AD15" s="84"/>
    </row>
    <row r="16" spans="2:33" ht="19" customHeight="1" x14ac:dyDescent="0.35">
      <c r="B16" s="10">
        <v>7</v>
      </c>
      <c r="C16" s="108">
        <v>6.0204878282343444E-2</v>
      </c>
      <c r="D16" s="109">
        <v>4.2966220321193571E-2</v>
      </c>
      <c r="E16" s="44">
        <v>2.5323587651045365E-2</v>
      </c>
      <c r="F16" s="44">
        <v>2.2529678282335874E-2</v>
      </c>
      <c r="G16" s="44">
        <v>4.108925945921782E-2</v>
      </c>
      <c r="H16" s="44">
        <v>2.1721063639653426E-2</v>
      </c>
      <c r="I16" s="44">
        <f t="shared" si="5"/>
        <v>2.7665897258063121E-2</v>
      </c>
      <c r="J16" s="110">
        <f t="shared" si="4"/>
        <v>-5.5331794516126249E-3</v>
      </c>
      <c r="K16" s="111">
        <f t="shared" si="6"/>
        <v>5.4671698830730822E-2</v>
      </c>
      <c r="M16" s="2">
        <v>9</v>
      </c>
      <c r="N16" s="85">
        <v>5.5179866633592534E-2</v>
      </c>
      <c r="O16" s="85">
        <f t="shared" si="1"/>
        <v>6.3456846628631408E-2</v>
      </c>
      <c r="P16" s="85">
        <f t="shared" si="2"/>
        <v>4.6902886638553652E-2</v>
      </c>
      <c r="Q16" s="86"/>
      <c r="R16" s="87">
        <f t="shared" si="3"/>
        <v>0.63346814930858708</v>
      </c>
      <c r="S16" s="87">
        <f t="shared" si="0"/>
        <v>0.59276300525369763</v>
      </c>
      <c r="T16" s="87">
        <f t="shared" si="0"/>
        <v>0.67732268766416082</v>
      </c>
      <c r="V16" s="29">
        <v>0.15</v>
      </c>
      <c r="Y16" s="128">
        <v>8</v>
      </c>
      <c r="Z16" s="129">
        <v>0.2</v>
      </c>
      <c r="AA16" s="130">
        <v>7.4999999999999997E-3</v>
      </c>
      <c r="AC16" s="28"/>
      <c r="AD16" s="84"/>
    </row>
    <row r="17" spans="2:27" ht="19" customHeight="1" x14ac:dyDescent="0.35">
      <c r="B17" s="10">
        <v>8</v>
      </c>
      <c r="C17" s="108">
        <v>6.0440104617188517E-2</v>
      </c>
      <c r="D17" s="109">
        <v>4.2773151443058266E-2</v>
      </c>
      <c r="E17" s="44">
        <v>2.5278522253608715E-2</v>
      </c>
      <c r="F17" s="44">
        <v>2.2378654617181137E-2</v>
      </c>
      <c r="G17" s="44">
        <v>4.046459678943215E-2</v>
      </c>
      <c r="H17" s="44">
        <v>2.1741561701879242E-2</v>
      </c>
      <c r="I17" s="44">
        <f t="shared" si="5"/>
        <v>2.7465833840525311E-2</v>
      </c>
      <c r="J17" s="110">
        <f t="shared" si="4"/>
        <v>-5.4931667681050629E-3</v>
      </c>
      <c r="K17" s="111">
        <f t="shared" si="6"/>
        <v>5.4946937849083458E-2</v>
      </c>
      <c r="M17" s="2">
        <v>10</v>
      </c>
      <c r="N17" s="85">
        <v>5.5380239614948534E-2</v>
      </c>
      <c r="O17" s="85">
        <f t="shared" si="1"/>
        <v>6.3687275557190809E-2</v>
      </c>
      <c r="P17" s="85">
        <f t="shared" si="2"/>
        <v>4.7073203672706253E-2</v>
      </c>
      <c r="Q17" s="86"/>
      <c r="R17" s="87">
        <f t="shared" si="3"/>
        <v>0.59925945510763823</v>
      </c>
      <c r="S17" s="87">
        <f t="shared" si="0"/>
        <v>0.556246565001697</v>
      </c>
      <c r="T17" s="87">
        <f t="shared" si="0"/>
        <v>0.64597850714510618</v>
      </c>
      <c r="V17" s="29">
        <v>0.15</v>
      </c>
      <c r="Y17" s="128">
        <v>9</v>
      </c>
      <c r="Z17" s="129">
        <v>0.2</v>
      </c>
      <c r="AA17" s="130">
        <v>7.4999999999999997E-3</v>
      </c>
    </row>
    <row r="18" spans="2:27" ht="19" customHeight="1" thickBot="1" x14ac:dyDescent="0.4">
      <c r="B18" s="10">
        <v>9</v>
      </c>
      <c r="C18" s="108">
        <v>6.0635612886411172E-2</v>
      </c>
      <c r="D18" s="109">
        <v>4.2646720475428834E-2</v>
      </c>
      <c r="E18" s="44">
        <v>2.5159551121638035E-2</v>
      </c>
      <c r="F18" s="44">
        <v>2.2210952886403845E-2</v>
      </c>
      <c r="G18" s="44">
        <v>4.0023249546486062E-2</v>
      </c>
      <c r="H18" s="44">
        <v>2.1721171501834613E-2</v>
      </c>
      <c r="I18" s="44">
        <f t="shared" si="5"/>
        <v>2.7278731264090639E-2</v>
      </c>
      <c r="J18" s="110">
        <f t="shared" si="4"/>
        <v>-5.4557462528181284E-3</v>
      </c>
      <c r="K18" s="111">
        <f t="shared" si="6"/>
        <v>5.5179866633593047E-2</v>
      </c>
      <c r="M18" s="2">
        <v>11</v>
      </c>
      <c r="N18" s="85">
        <v>5.5516052475526267E-2</v>
      </c>
      <c r="O18" s="85">
        <f t="shared" si="1"/>
        <v>6.3843460346855202E-2</v>
      </c>
      <c r="P18" s="85">
        <f t="shared" si="2"/>
        <v>4.7188644604197326E-2</v>
      </c>
      <c r="Q18" s="86"/>
      <c r="R18" s="87">
        <f t="shared" si="3"/>
        <v>0.56704712587285611</v>
      </c>
      <c r="S18" s="87">
        <f t="shared" si="0"/>
        <v>0.52213625941739361</v>
      </c>
      <c r="T18" s="87">
        <f t="shared" si="0"/>
        <v>0.61622355597250245</v>
      </c>
      <c r="V18" s="29">
        <v>0.15</v>
      </c>
      <c r="Y18" s="131">
        <v>10</v>
      </c>
      <c r="Z18" s="132">
        <v>0.2</v>
      </c>
      <c r="AA18" s="133">
        <v>7.4999999999999997E-3</v>
      </c>
    </row>
    <row r="19" spans="2:27" ht="19" customHeight="1" thickBot="1" x14ac:dyDescent="0.4">
      <c r="B19" s="11">
        <v>10</v>
      </c>
      <c r="C19" s="112">
        <v>6.0798108335802903E-2</v>
      </c>
      <c r="D19" s="113">
        <v>4.2484548839232028E-2</v>
      </c>
      <c r="E19" s="45">
        <v>2.5032817102242477E-2</v>
      </c>
      <c r="F19" s="45">
        <v>2.2005538335795771E-2</v>
      </c>
      <c r="G19" s="45">
        <v>3.9678012909060811E-2</v>
      </c>
      <c r="H19" s="45">
        <v>2.164100606998054E-2</v>
      </c>
      <c r="I19" s="45">
        <f t="shared" si="5"/>
        <v>2.70893436042699E-2</v>
      </c>
      <c r="J19" s="114">
        <f t="shared" si="4"/>
        <v>-5.41786872085398E-3</v>
      </c>
      <c r="K19" s="117">
        <f t="shared" si="6"/>
        <v>5.5380239614948923E-2</v>
      </c>
      <c r="M19" s="2">
        <v>12</v>
      </c>
      <c r="N19" s="85">
        <v>5.5597637510317544E-2</v>
      </c>
      <c r="O19" s="85">
        <f t="shared" si="1"/>
        <v>6.393728313686517E-2</v>
      </c>
      <c r="P19" s="85">
        <f t="shared" si="2"/>
        <v>4.7257991883769911E-2</v>
      </c>
      <c r="Q19" s="86"/>
      <c r="R19" s="87">
        <f t="shared" si="3"/>
        <v>0.53674534904429694</v>
      </c>
      <c r="S19" s="87">
        <f t="shared" si="0"/>
        <v>0.49030427325908243</v>
      </c>
      <c r="T19" s="87">
        <f t="shared" si="0"/>
        <v>0.58800719816223868</v>
      </c>
      <c r="V19" s="29">
        <v>0.15</v>
      </c>
    </row>
    <row r="20" spans="2:27" ht="19" customHeight="1" x14ac:dyDescent="0.35">
      <c r="M20" s="2">
        <v>13</v>
      </c>
      <c r="N20" s="85">
        <v>5.5641806525103421E-2</v>
      </c>
      <c r="O20" s="85">
        <f t="shared" si="1"/>
        <v>6.3988077503868923E-2</v>
      </c>
      <c r="P20" s="85">
        <f t="shared" si="2"/>
        <v>4.7295535546337905E-2</v>
      </c>
      <c r="Q20" s="86"/>
      <c r="R20" s="87">
        <f t="shared" si="3"/>
        <v>0.50820944797541179</v>
      </c>
      <c r="S20" s="87">
        <f t="shared" si="0"/>
        <v>0.46056452264081454</v>
      </c>
      <c r="T20" s="87">
        <f t="shared" si="0"/>
        <v>0.56122156097880782</v>
      </c>
      <c r="V20" s="29">
        <v>0.15</v>
      </c>
    </row>
    <row r="21" spans="2:27" ht="19" customHeight="1" x14ac:dyDescent="0.35">
      <c r="M21" s="2">
        <v>14</v>
      </c>
      <c r="N21" s="85">
        <v>5.5659994421373593E-2</v>
      </c>
      <c r="O21" s="85">
        <f t="shared" si="1"/>
        <v>6.4008993584579621E-2</v>
      </c>
      <c r="P21" s="85">
        <f t="shared" si="2"/>
        <v>4.7310995258167551E-2</v>
      </c>
      <c r="Q21" s="86"/>
      <c r="R21" s="87">
        <f t="shared" si="3"/>
        <v>0.48131028234956624</v>
      </c>
      <c r="S21" s="87">
        <f t="shared" si="0"/>
        <v>0.43275138379165845</v>
      </c>
      <c r="T21" s="87">
        <f t="shared" si="0"/>
        <v>0.5357701938988062</v>
      </c>
      <c r="V21" s="29">
        <v>0.15</v>
      </c>
    </row>
    <row r="22" spans="2:27" ht="19" customHeight="1" x14ac:dyDescent="0.35">
      <c r="M22" s="2">
        <v>15</v>
      </c>
      <c r="N22" s="85">
        <v>5.5660124236242003E-2</v>
      </c>
      <c r="O22" s="85">
        <f t="shared" si="1"/>
        <v>6.4009142871678304E-2</v>
      </c>
      <c r="P22" s="85">
        <f t="shared" si="2"/>
        <v>4.7311105600805703E-2</v>
      </c>
      <c r="Q22" s="86"/>
      <c r="R22" s="87">
        <f t="shared" si="3"/>
        <v>0.45593223830018054</v>
      </c>
      <c r="S22" s="87">
        <f t="shared" si="0"/>
        <v>0.40671696009616271</v>
      </c>
      <c r="T22" s="87">
        <f t="shared" si="0"/>
        <v>0.51156664814328423</v>
      </c>
      <c r="V22" s="29">
        <v>0.15</v>
      </c>
    </row>
    <row r="23" spans="2:27" ht="19" customHeight="1" x14ac:dyDescent="0.35">
      <c r="B23" s="5"/>
      <c r="C23" s="2" t="s">
        <v>5</v>
      </c>
      <c r="D23" s="140" t="s">
        <v>82</v>
      </c>
      <c r="E23" s="141"/>
      <c r="F23" s="141"/>
      <c r="G23" s="141"/>
      <c r="H23" s="141"/>
      <c r="I23" s="142"/>
      <c r="K23" s="143" t="s">
        <v>20</v>
      </c>
      <c r="M23" s="2">
        <v>16</v>
      </c>
      <c r="N23" s="85">
        <v>5.5647764820390799E-2</v>
      </c>
      <c r="O23" s="85">
        <f t="shared" si="1"/>
        <v>6.3994929543449416E-2</v>
      </c>
      <c r="P23" s="85">
        <f t="shared" si="2"/>
        <v>4.7300600097332175E-2</v>
      </c>
      <c r="Q23" s="86"/>
      <c r="R23" s="87">
        <f t="shared" si="3"/>
        <v>0.43197140251591021</v>
      </c>
      <c r="S23" s="87">
        <f t="shared" si="0"/>
        <v>0.38232865214107453</v>
      </c>
      <c r="T23" s="87">
        <f t="shared" si="0"/>
        <v>0.48853314938220049</v>
      </c>
      <c r="V23" s="29">
        <v>0.15</v>
      </c>
    </row>
    <row r="24" spans="2:27" ht="19" customHeight="1" x14ac:dyDescent="0.35">
      <c r="B24" s="3"/>
      <c r="C24" s="4" t="s">
        <v>1</v>
      </c>
      <c r="D24" s="6" t="s">
        <v>0</v>
      </c>
      <c r="E24" s="6" t="s">
        <v>13</v>
      </c>
      <c r="F24" s="6" t="s">
        <v>2</v>
      </c>
      <c r="G24" s="6" t="s">
        <v>3</v>
      </c>
      <c r="H24" s="6" t="s">
        <v>68</v>
      </c>
      <c r="I24" s="7" t="s">
        <v>6</v>
      </c>
      <c r="J24" s="8" t="s">
        <v>7</v>
      </c>
      <c r="K24" s="144"/>
      <c r="M24" s="2">
        <v>17</v>
      </c>
      <c r="N24" s="85">
        <v>5.5626872848343112E-2</v>
      </c>
      <c r="O24" s="85">
        <f t="shared" si="1"/>
        <v>6.397090377559457E-2</v>
      </c>
      <c r="P24" s="85">
        <f t="shared" si="2"/>
        <v>4.7282841921091646E-2</v>
      </c>
      <c r="Q24" s="86"/>
      <c r="R24" s="87">
        <f t="shared" si="3"/>
        <v>0.40933396524194571</v>
      </c>
      <c r="S24" s="87">
        <f t="shared" si="0"/>
        <v>0.35946705982910893</v>
      </c>
      <c r="T24" s="87">
        <f t="shared" si="0"/>
        <v>0.46659941722978215</v>
      </c>
      <c r="V24" s="29">
        <v>0.15</v>
      </c>
    </row>
    <row r="25" spans="2:27" ht="19" customHeight="1" thickBot="1" x14ac:dyDescent="0.4">
      <c r="B25" s="25">
        <v>20811030</v>
      </c>
      <c r="C25" s="2"/>
      <c r="D25" s="2"/>
      <c r="E25" s="2"/>
      <c r="F25" s="2"/>
      <c r="G25" s="2"/>
      <c r="H25" s="2"/>
      <c r="I25" s="2"/>
      <c r="J25" s="2"/>
      <c r="M25" s="2">
        <v>18</v>
      </c>
      <c r="N25" s="85">
        <v>5.5600281384587502E-2</v>
      </c>
      <c r="O25" s="85">
        <f t="shared" si="1"/>
        <v>6.3940323592275625E-2</v>
      </c>
      <c r="P25" s="85">
        <f t="shared" si="2"/>
        <v>4.7260239176899373E-2</v>
      </c>
      <c r="Q25" s="86"/>
      <c r="R25" s="87">
        <f t="shared" si="3"/>
        <v>0.38793485083117735</v>
      </c>
      <c r="S25" s="87">
        <f t="shared" si="0"/>
        <v>0.33802419821815483</v>
      </c>
      <c r="T25" s="87">
        <f t="shared" si="0"/>
        <v>0.44570164196550838</v>
      </c>
      <c r="V25" s="29">
        <v>0.15</v>
      </c>
    </row>
    <row r="26" spans="2:27" ht="19" customHeight="1" x14ac:dyDescent="0.35">
      <c r="B26" s="9">
        <v>1</v>
      </c>
      <c r="C26" s="104">
        <v>6.3536999999999552E-2</v>
      </c>
      <c r="D26" s="105">
        <v>4.6835345402746052E-2</v>
      </c>
      <c r="E26" s="105">
        <v>2.4688134127932235E-2</v>
      </c>
      <c r="F26" s="43">
        <v>3.0634250000013852E-2</v>
      </c>
      <c r="G26" s="43">
        <v>4.3516335854998561E-2</v>
      </c>
      <c r="H26" s="43">
        <v>2.0524000000006787E-2</v>
      </c>
      <c r="I26" s="43">
        <f>IF(  ABS( MAX( D26:H26 ) )  &gt;  ABS(  MIN(D26:H26 ) ),
                                                 (  SUM(D26:H26) - ABS( MAX(D26:H26) ) ) / 4,
                                                  (  SUM(D26:H26) +  ABS( MIN(D26:H26)  )  )   / 4 )</f>
        <v>2.9840679995737855E-2</v>
      </c>
      <c r="J26" s="106">
        <f t="shared" ref="J26:J35" si="7" xml:space="preserve"> IF( I26 &gt; 0, MAX( -$AA9, -I26*$Z9 ), MIN( $AA9, -I26*$Z9 )  )</f>
        <v>-5.9681359991475714E-3</v>
      </c>
      <c r="K26" s="107">
        <f>C26+J26</f>
        <v>5.7568864000851983E-2</v>
      </c>
      <c r="M26" s="2">
        <v>19</v>
      </c>
      <c r="N26" s="85">
        <v>5.5570028977127484E-2</v>
      </c>
      <c r="O26" s="85">
        <f t="shared" si="1"/>
        <v>6.3905533323696598E-2</v>
      </c>
      <c r="P26" s="85">
        <f t="shared" si="2"/>
        <v>4.7234524630558362E-2</v>
      </c>
      <c r="Q26" s="86"/>
      <c r="R26" s="87">
        <f t="shared" si="3"/>
        <v>0.36769655582790761</v>
      </c>
      <c r="S26" s="87">
        <f t="shared" si="0"/>
        <v>0.31790199154594889</v>
      </c>
      <c r="T26" s="87">
        <f t="shared" si="0"/>
        <v>0.42578161016716998</v>
      </c>
      <c r="V26" s="29">
        <v>0.15</v>
      </c>
    </row>
    <row r="27" spans="2:27" ht="19" customHeight="1" x14ac:dyDescent="0.35">
      <c r="B27" s="10">
        <v>2</v>
      </c>
      <c r="C27" s="108">
        <v>6.107718877145385E-2</v>
      </c>
      <c r="D27" s="109">
        <v>4.5293215768875461E-2</v>
      </c>
      <c r="E27" s="44">
        <v>2.3276173743675965E-2</v>
      </c>
      <c r="F27" s="44">
        <v>2.6754778771468812E-2</v>
      </c>
      <c r="G27" s="44">
        <v>4.2156578380055931E-2</v>
      </c>
      <c r="H27" s="44">
        <v>1.8868812454677641E-2</v>
      </c>
      <c r="I27" s="44">
        <f t="shared" ref="I27:I35" si="8">IF(  ABS( MAX( D27:H27 ) )  &gt;  ABS(  MIN(D27:H27 ) ),
                                                 (  SUM(D27:H27) - ABS( MAX(D27:H27) ) ) / 4,
                                                  (  SUM(D27:H27) +  ABS( MIN(D27:H27)  )  )   / 4 )</f>
        <v>2.7764085837469588E-2</v>
      </c>
      <c r="J27" s="110">
        <f t="shared" si="7"/>
        <v>-5.5528171674939179E-3</v>
      </c>
      <c r="K27" s="111">
        <f t="shared" ref="K27:K35" si="9">C27+J27</f>
        <v>5.5524371603959934E-2</v>
      </c>
      <c r="M27" s="2">
        <v>20</v>
      </c>
      <c r="N27" s="85">
        <v>5.5537585658176125E-2</v>
      </c>
      <c r="O27" s="85">
        <f t="shared" si="1"/>
        <v>6.3868223506902536E-2</v>
      </c>
      <c r="P27" s="85">
        <f t="shared" si="2"/>
        <v>4.7206947809449708E-2</v>
      </c>
      <c r="Q27" s="86"/>
      <c r="R27" s="87">
        <f t="shared" si="3"/>
        <v>0.34854816848422154</v>
      </c>
      <c r="S27" s="87">
        <f t="shared" si="0"/>
        <v>0.29901100607394737</v>
      </c>
      <c r="T27" s="87">
        <f t="shared" si="0"/>
        <v>0.40678596361780767</v>
      </c>
      <c r="V27" s="29">
        <v>0.15</v>
      </c>
    </row>
    <row r="28" spans="2:27" ht="19" customHeight="1" x14ac:dyDescent="0.35">
      <c r="B28" s="10">
        <v>3</v>
      </c>
      <c r="C28" s="108">
        <v>6.0982589858923131E-2</v>
      </c>
      <c r="D28" s="109">
        <v>4.5400831882179915E-2</v>
      </c>
      <c r="E28" s="44">
        <v>2.3706867493266559E-2</v>
      </c>
      <c r="F28" s="44">
        <v>2.5405429858937456E-2</v>
      </c>
      <c r="G28" s="44">
        <v>4.216054797244162E-2</v>
      </c>
      <c r="H28" s="44">
        <v>1.8975049388277432E-2</v>
      </c>
      <c r="I28" s="44">
        <f t="shared" si="8"/>
        <v>2.7561973678230767E-2</v>
      </c>
      <c r="J28" s="110">
        <f t="shared" si="7"/>
        <v>-5.5123947356461537E-3</v>
      </c>
      <c r="K28" s="111">
        <f t="shared" si="9"/>
        <v>5.5470195123276979E-2</v>
      </c>
      <c r="M28" s="2">
        <v>21</v>
      </c>
      <c r="N28" s="85">
        <v>5.5504010724801267E-2</v>
      </c>
      <c r="O28" s="85">
        <f t="shared" si="1"/>
        <v>6.3829612333521454E-2</v>
      </c>
      <c r="P28" s="85">
        <f t="shared" si="2"/>
        <v>4.7178409116081073E-2</v>
      </c>
      <c r="Q28" s="86"/>
      <c r="R28" s="87">
        <f t="shared" si="3"/>
        <v>0.33042454322446413</v>
      </c>
      <c r="S28" s="87">
        <f t="shared" si="0"/>
        <v>0.28126938429873083</v>
      </c>
      <c r="T28" s="87">
        <f t="shared" si="0"/>
        <v>0.38866557390338458</v>
      </c>
      <c r="V28" s="29">
        <v>0.15</v>
      </c>
    </row>
    <row r="29" spans="2:27" ht="19" customHeight="1" x14ac:dyDescent="0.35">
      <c r="B29" s="10">
        <v>4</v>
      </c>
      <c r="C29" s="108">
        <v>6.1228553137291364E-2</v>
      </c>
      <c r="D29" s="109">
        <v>4.5644686295996939E-2</v>
      </c>
      <c r="E29" s="44">
        <v>2.4269837808804873E-2</v>
      </c>
      <c r="F29" s="44">
        <v>2.4678773137305265E-2</v>
      </c>
      <c r="G29" s="44">
        <v>4.2221201848366086E-2</v>
      </c>
      <c r="H29" s="44">
        <v>1.9262978904086347E-2</v>
      </c>
      <c r="I29" s="44">
        <f t="shared" si="8"/>
        <v>2.7608197924640643E-2</v>
      </c>
      <c r="J29" s="110">
        <f t="shared" si="7"/>
        <v>-5.5216395849281286E-3</v>
      </c>
      <c r="K29" s="111">
        <f t="shared" si="9"/>
        <v>5.5706913552363235E-2</v>
      </c>
      <c r="M29" s="2">
        <v>22</v>
      </c>
      <c r="N29" s="85">
        <v>5.5470064451951684E-2</v>
      </c>
      <c r="O29" s="85">
        <f t="shared" si="1"/>
        <v>6.3790574119744425E-2</v>
      </c>
      <c r="P29" s="85">
        <f t="shared" si="2"/>
        <v>4.7149554784158929E-2</v>
      </c>
      <c r="Q29" s="86"/>
      <c r="R29" s="87">
        <f t="shared" si="3"/>
        <v>0.31326560562954603</v>
      </c>
      <c r="S29" s="87">
        <f t="shared" si="0"/>
        <v>0.2646019472008338</v>
      </c>
      <c r="T29" s="87">
        <f t="shared" si="0"/>
        <v>0.37137501564829156</v>
      </c>
      <c r="V29" s="29">
        <v>0.15</v>
      </c>
    </row>
    <row r="30" spans="2:27" ht="19" customHeight="1" thickBot="1" x14ac:dyDescent="0.4">
      <c r="B30" s="10">
        <v>5</v>
      </c>
      <c r="C30" s="112">
        <v>6.1458916736536251E-2</v>
      </c>
      <c r="D30" s="113">
        <v>4.5873548437600498E-2</v>
      </c>
      <c r="E30" s="45">
        <v>2.4712189549918495E-2</v>
      </c>
      <c r="F30" s="45">
        <v>2.4175396736550114E-2</v>
      </c>
      <c r="G30" s="45">
        <v>4.2002363007081822E-2</v>
      </c>
      <c r="H30" s="45">
        <v>1.9469200485202398E-2</v>
      </c>
      <c r="I30" s="45">
        <f t="shared" si="8"/>
        <v>2.7589787444688207E-2</v>
      </c>
      <c r="J30" s="114">
        <f t="shared" si="7"/>
        <v>-5.5179574889376417E-3</v>
      </c>
      <c r="K30" s="115">
        <f t="shared" si="9"/>
        <v>5.5940959247598607E-2</v>
      </c>
      <c r="M30" s="2">
        <v>23</v>
      </c>
      <c r="N30" s="85">
        <v>5.5436288143113632E-2</v>
      </c>
      <c r="O30" s="85">
        <f t="shared" si="1"/>
        <v>6.3751731364580677E-2</v>
      </c>
      <c r="P30" s="85">
        <f t="shared" si="2"/>
        <v>4.7120844921646587E-2</v>
      </c>
      <c r="Q30" s="86"/>
      <c r="R30" s="87">
        <f t="shared" si="3"/>
        <v>0.29701576645260769</v>
      </c>
      <c r="S30" s="87">
        <f t="shared" si="0"/>
        <v>0.24893943589241427</v>
      </c>
      <c r="T30" s="87">
        <f t="shared" si="0"/>
        <v>0.35487212291772391</v>
      </c>
      <c r="V30" s="29">
        <v>0.15</v>
      </c>
    </row>
    <row r="31" spans="2:27" ht="19" customHeight="1" x14ac:dyDescent="0.35">
      <c r="B31" s="10">
        <v>6</v>
      </c>
      <c r="C31" s="108">
        <v>6.1684915556500464E-2</v>
      </c>
      <c r="D31" s="109">
        <v>4.583532778454269E-2</v>
      </c>
      <c r="E31" s="44">
        <v>2.4947596579379283E-2</v>
      </c>
      <c r="F31" s="44">
        <v>2.3818495556513941E-2</v>
      </c>
      <c r="G31" s="44">
        <v>4.1590106942321237E-2</v>
      </c>
      <c r="H31" s="44">
        <v>1.9607604965641068E-2</v>
      </c>
      <c r="I31" s="49">
        <f t="shared" si="8"/>
        <v>2.7490951010963882E-2</v>
      </c>
      <c r="J31" s="110">
        <f t="shared" si="7"/>
        <v>-5.4981902021927764E-3</v>
      </c>
      <c r="K31" s="116">
        <f t="shared" si="9"/>
        <v>5.6186725354307687E-2</v>
      </c>
      <c r="M31" s="2">
        <v>24</v>
      </c>
      <c r="N31" s="85">
        <v>5.5403062081478049E-2</v>
      </c>
      <c r="O31" s="85">
        <f t="shared" si="1"/>
        <v>6.3713521393699749E-2</v>
      </c>
      <c r="P31" s="85">
        <f t="shared" si="2"/>
        <v>4.7092602769256343E-2</v>
      </c>
      <c r="Q31" s="86"/>
      <c r="R31" s="87">
        <f t="shared" si="3"/>
        <v>0.28162342626299142</v>
      </c>
      <c r="S31" s="87">
        <f t="shared" si="0"/>
        <v>0.23421786855190274</v>
      </c>
      <c r="T31" s="87">
        <f t="shared" si="0"/>
        <v>0.33911761524782863</v>
      </c>
      <c r="V31" s="29">
        <v>0.15</v>
      </c>
    </row>
    <row r="32" spans="2:27" ht="19" customHeight="1" x14ac:dyDescent="0.35">
      <c r="B32" s="10">
        <v>7</v>
      </c>
      <c r="C32" s="108">
        <v>6.1866432305768937E-2</v>
      </c>
      <c r="D32" s="109">
        <v>4.5698745386954176E-2</v>
      </c>
      <c r="E32" s="44">
        <v>2.498916840440657E-2</v>
      </c>
      <c r="F32" s="44">
        <v>2.3538462305781938E-2</v>
      </c>
      <c r="G32" s="44">
        <v>4.1263882452429623E-2</v>
      </c>
      <c r="H32" s="44">
        <v>1.9708245619920017E-2</v>
      </c>
      <c r="I32" s="44">
        <f t="shared" si="8"/>
        <v>2.7374939695634537E-2</v>
      </c>
      <c r="J32" s="110">
        <f t="shared" si="7"/>
        <v>-5.4749879391269079E-3</v>
      </c>
      <c r="K32" s="111">
        <f t="shared" si="9"/>
        <v>5.6391444366642028E-2</v>
      </c>
      <c r="M32" s="2">
        <v>25</v>
      </c>
      <c r="N32" s="85">
        <v>5.5370647846981091E-2</v>
      </c>
      <c r="O32" s="85">
        <f t="shared" si="1"/>
        <v>6.3676245024028244E-2</v>
      </c>
      <c r="P32" s="85">
        <f t="shared" si="2"/>
        <v>4.7065050669933925E-2</v>
      </c>
      <c r="Q32" s="86"/>
      <c r="R32" s="87">
        <f t="shared" si="3"/>
        <v>0.26704055521323256</v>
      </c>
      <c r="S32" s="87">
        <f t="shared" si="0"/>
        <v>0.22037799259658838</v>
      </c>
      <c r="T32" s="87">
        <f t="shared" si="0"/>
        <v>0.32407478170743348</v>
      </c>
      <c r="V32" s="29">
        <v>0.15</v>
      </c>
    </row>
    <row r="33" spans="2:22" ht="19" customHeight="1" x14ac:dyDescent="0.35">
      <c r="B33" s="10">
        <v>8</v>
      </c>
      <c r="C33" s="108">
        <v>6.1986584677547363E-2</v>
      </c>
      <c r="D33" s="109">
        <v>4.544548927364267E-2</v>
      </c>
      <c r="E33" s="44">
        <v>2.4882156205789929E-2</v>
      </c>
      <c r="F33" s="44">
        <v>2.3285204677560234E-2</v>
      </c>
      <c r="G33" s="44">
        <v>4.076279623914858E-2</v>
      </c>
      <c r="H33" s="44">
        <v>1.9738844516884679E-2</v>
      </c>
      <c r="I33" s="44">
        <f t="shared" si="8"/>
        <v>2.7167250409845856E-2</v>
      </c>
      <c r="J33" s="110">
        <f t="shared" si="7"/>
        <v>-5.4334500819691713E-3</v>
      </c>
      <c r="K33" s="111">
        <f t="shared" si="9"/>
        <v>5.6553134595578189E-2</v>
      </c>
      <c r="M33" s="2">
        <v>26</v>
      </c>
      <c r="N33" s="85">
        <v>5.5339219441878695E-2</v>
      </c>
      <c r="O33" s="85">
        <f t="shared" si="1"/>
        <v>6.3640102358160491E-2</v>
      </c>
      <c r="P33" s="85">
        <f t="shared" si="2"/>
        <v>4.7038336525596892E-2</v>
      </c>
      <c r="Q33" s="86"/>
      <c r="R33" s="87">
        <f t="shared" si="3"/>
        <v>0.25322233500064611</v>
      </c>
      <c r="S33" s="87">
        <f t="shared" si="0"/>
        <v>0.20736481555254599</v>
      </c>
      <c r="T33" s="87">
        <f t="shared" si="0"/>
        <v>0.30970921319406169</v>
      </c>
      <c r="V33" s="29">
        <v>0.15</v>
      </c>
    </row>
    <row r="34" spans="2:22" ht="19" customHeight="1" x14ac:dyDescent="0.35">
      <c r="B34" s="10">
        <v>9</v>
      </c>
      <c r="C34" s="108">
        <v>6.207588177201151E-2</v>
      </c>
      <c r="D34" s="109">
        <v>4.521340849232014E-2</v>
      </c>
      <c r="E34" s="44">
        <v>2.4718841204030673E-2</v>
      </c>
      <c r="F34" s="44">
        <v>2.3040051772024173E-2</v>
      </c>
      <c r="G34" s="44">
        <v>4.0178240106318652E-2</v>
      </c>
      <c r="H34" s="44">
        <v>1.9738883085021808E-2</v>
      </c>
      <c r="I34" s="44">
        <f t="shared" si="8"/>
        <v>2.6919004041848826E-2</v>
      </c>
      <c r="J34" s="110">
        <f t="shared" si="7"/>
        <v>-5.3838008083697654E-3</v>
      </c>
      <c r="K34" s="111">
        <f t="shared" si="9"/>
        <v>5.6692080963641742E-2</v>
      </c>
      <c r="M34" s="2">
        <v>27</v>
      </c>
      <c r="N34" s="85">
        <v>5.5308886321942641E-2</v>
      </c>
      <c r="O34" s="85">
        <f t="shared" si="1"/>
        <v>6.3605219270234034E-2</v>
      </c>
      <c r="P34" s="85">
        <f t="shared" si="2"/>
        <v>4.701255337365124E-2</v>
      </c>
      <c r="Q34" s="86"/>
      <c r="R34" s="87">
        <f t="shared" si="3"/>
        <v>0.24012685231742709</v>
      </c>
      <c r="S34" s="87">
        <f t="shared" si="0"/>
        <v>0.19512720104331679</v>
      </c>
      <c r="T34" s="87">
        <f t="shared" si="0"/>
        <v>0.29598857476184381</v>
      </c>
      <c r="V34" s="29">
        <v>0.15</v>
      </c>
    </row>
    <row r="35" spans="2:22" ht="19" customHeight="1" thickBot="1" x14ac:dyDescent="0.4">
      <c r="B35" s="11">
        <v>10</v>
      </c>
      <c r="C35" s="112">
        <v>6.2160319133936826E-2</v>
      </c>
      <c r="D35" s="113">
        <v>4.4974101637837993E-2</v>
      </c>
      <c r="E35" s="45">
        <v>2.4567091982734768E-2</v>
      </c>
      <c r="F35" s="45">
        <v>2.280525913394893E-2</v>
      </c>
      <c r="G35" s="45">
        <v>3.9642466518638564E-2</v>
      </c>
      <c r="H35" s="45">
        <v>1.9729314395424913E-2</v>
      </c>
      <c r="I35" s="45">
        <f t="shared" si="8"/>
        <v>2.6686033007686794E-2</v>
      </c>
      <c r="J35" s="114">
        <f t="shared" si="7"/>
        <v>-5.3372066015373587E-3</v>
      </c>
      <c r="K35" s="117">
        <f t="shared" si="9"/>
        <v>5.6823112532399467E-2</v>
      </c>
      <c r="M35" s="2">
        <v>28</v>
      </c>
      <c r="N35" s="85">
        <v>5.5279710520261816E-2</v>
      </c>
      <c r="O35" s="85">
        <f t="shared" si="1"/>
        <v>6.3571667098301088E-2</v>
      </c>
      <c r="P35" s="85">
        <f t="shared" si="2"/>
        <v>4.6987753942222543E-2</v>
      </c>
      <c r="Q35" s="86"/>
      <c r="R35" s="87">
        <f t="shared" si="3"/>
        <v>0.22771483496341954</v>
      </c>
      <c r="S35" s="87">
        <f t="shared" si="0"/>
        <v>0.18361751878388627</v>
      </c>
      <c r="T35" s="87">
        <f t="shared" si="0"/>
        <v>0.28288241115633178</v>
      </c>
      <c r="V35" s="29">
        <v>0.15</v>
      </c>
    </row>
    <row r="36" spans="2:22" ht="19" customHeight="1" x14ac:dyDescent="0.35">
      <c r="M36" s="2">
        <v>29</v>
      </c>
      <c r="N36" s="85">
        <v>5.5251719425735812E-2</v>
      </c>
      <c r="O36" s="85">
        <f t="shared" si="1"/>
        <v>6.3539477339596181E-2</v>
      </c>
      <c r="P36" s="85">
        <f t="shared" si="2"/>
        <v>4.6963961511875436E-2</v>
      </c>
      <c r="Q36" s="86"/>
      <c r="R36" s="87">
        <f t="shared" si="3"/>
        <v>0.21594942336728054</v>
      </c>
      <c r="S36" s="87">
        <f t="shared" si="0"/>
        <v>0.17279133949912456</v>
      </c>
      <c r="T36" s="87">
        <f t="shared" si="0"/>
        <v>0.27036197990181332</v>
      </c>
      <c r="V36" s="29">
        <v>0.15</v>
      </c>
    </row>
    <row r="37" spans="2:22" ht="19" customHeight="1" x14ac:dyDescent="0.35">
      <c r="M37" s="2">
        <v>30</v>
      </c>
      <c r="N37" s="85">
        <v>5.5224915343464742E-2</v>
      </c>
      <c r="O37" s="85">
        <f t="shared" si="1"/>
        <v>6.3508652644984454E-2</v>
      </c>
      <c r="P37" s="85">
        <f t="shared" si="2"/>
        <v>4.6941178041945031E-2</v>
      </c>
      <c r="Q37" s="86"/>
      <c r="R37" s="87">
        <f t="shared" si="3"/>
        <v>0.20479597156424897</v>
      </c>
      <c r="S37" s="87">
        <f t="shared" si="0"/>
        <v>0.16260716735133221</v>
      </c>
      <c r="T37" s="87">
        <f t="shared" si="0"/>
        <v>0.25840010727030044</v>
      </c>
      <c r="V37" s="29">
        <v>0.15</v>
      </c>
    </row>
    <row r="38" spans="2:22" ht="19" customHeight="1" x14ac:dyDescent="0.35">
      <c r="M38" s="2">
        <v>31</v>
      </c>
      <c r="N38" s="85">
        <v>5.5199282657848014E-2</v>
      </c>
      <c r="O38" s="85">
        <f t="shared" si="1"/>
        <v>6.3479175056525214E-2</v>
      </c>
      <c r="P38" s="85">
        <f t="shared" si="2"/>
        <v>4.6919390259170808E-2</v>
      </c>
      <c r="Q38" s="86"/>
      <c r="R38" s="87">
        <f t="shared" si="3"/>
        <v>0.19422187275214711</v>
      </c>
      <c r="S38" s="87">
        <f t="shared" si="0"/>
        <v>0.15302620382049265</v>
      </c>
      <c r="T38" s="87">
        <f t="shared" si="0"/>
        <v>0.24697106328173729</v>
      </c>
      <c r="V38" s="29">
        <v>0.15</v>
      </c>
    </row>
    <row r="39" spans="2:22" ht="19" customHeight="1" x14ac:dyDescent="0.35">
      <c r="B39" s="5"/>
      <c r="C39" s="2" t="s">
        <v>5</v>
      </c>
      <c r="D39" s="140" t="s">
        <v>82</v>
      </c>
      <c r="E39" s="141"/>
      <c r="F39" s="141"/>
      <c r="G39" s="141"/>
      <c r="H39" s="141"/>
      <c r="I39" s="142"/>
      <c r="K39" s="143" t="s">
        <v>20</v>
      </c>
      <c r="M39" s="2">
        <v>32</v>
      </c>
      <c r="N39" s="85">
        <v>5.5174793200983174E-2</v>
      </c>
      <c r="O39" s="85">
        <f t="shared" si="1"/>
        <v>6.3451012181130639E-2</v>
      </c>
      <c r="P39" s="85">
        <f t="shared" si="2"/>
        <v>4.6898574220835695E-2</v>
      </c>
      <c r="Q39" s="86"/>
      <c r="R39" s="87">
        <f t="shared" si="3"/>
        <v>0.18419640542805704</v>
      </c>
      <c r="S39" s="87">
        <f t="shared" si="0"/>
        <v>0.14401213808630808</v>
      </c>
      <c r="T39" s="87">
        <f t="shared" si="0"/>
        <v>0.23605045256524221</v>
      </c>
      <c r="V39" s="29">
        <v>0.15</v>
      </c>
    </row>
    <row r="40" spans="2:22" ht="19" customHeight="1" x14ac:dyDescent="0.35">
      <c r="B40" s="3"/>
      <c r="C40" s="4" t="s">
        <v>1</v>
      </c>
      <c r="D40" s="6" t="s">
        <v>0</v>
      </c>
      <c r="E40" s="6" t="s">
        <v>13</v>
      </c>
      <c r="F40" s="6" t="s">
        <v>2</v>
      </c>
      <c r="G40" s="6" t="s">
        <v>3</v>
      </c>
      <c r="H40" s="6" t="s">
        <v>68</v>
      </c>
      <c r="I40" s="7" t="s">
        <v>6</v>
      </c>
      <c r="J40" s="8" t="s">
        <v>7</v>
      </c>
      <c r="K40" s="144"/>
      <c r="M40" s="2">
        <v>33</v>
      </c>
      <c r="N40" s="85">
        <v>5.5151410271919055E-2</v>
      </c>
      <c r="O40" s="85">
        <f t="shared" si="1"/>
        <v>6.3424121812706902E-2</v>
      </c>
      <c r="P40" s="85">
        <f t="shared" si="2"/>
        <v>4.6878698731131194E-2</v>
      </c>
      <c r="Q40" s="86"/>
      <c r="R40" s="87">
        <f t="shared" si="3"/>
        <v>0.17469059682913549</v>
      </c>
      <c r="S40" s="87">
        <f t="shared" si="0"/>
        <v>0.13553095985904184</v>
      </c>
      <c r="T40" s="87">
        <f t="shared" si="0"/>
        <v>0.22561511847334273</v>
      </c>
      <c r="V40" s="29">
        <v>0.15</v>
      </c>
    </row>
    <row r="41" spans="2:22" ht="19" customHeight="1" thickBot="1" x14ac:dyDescent="0.4">
      <c r="B41" s="25">
        <v>20810929</v>
      </c>
      <c r="C41" s="2"/>
      <c r="D41" s="2"/>
      <c r="E41" s="2"/>
      <c r="F41" s="2"/>
      <c r="G41" s="2"/>
      <c r="H41" s="2"/>
      <c r="I41" s="2"/>
      <c r="J41" s="2"/>
      <c r="M41" s="2">
        <v>34</v>
      </c>
      <c r="N41" s="85">
        <v>5.5129091638343786E-2</v>
      </c>
      <c r="O41" s="85">
        <f t="shared" si="1"/>
        <v>6.3398455384095345E-2</v>
      </c>
      <c r="P41" s="85">
        <f t="shared" si="2"/>
        <v>4.6859727892592219E-2</v>
      </c>
      <c r="Q41" s="86"/>
      <c r="R41" s="87">
        <f t="shared" si="3"/>
        <v>0.1656771009896997</v>
      </c>
      <c r="S41" s="87">
        <f t="shared" si="0"/>
        <v>0.12755079133433719</v>
      </c>
      <c r="T41" s="87">
        <f t="shared" si="0"/>
        <v>0.21564305830409355</v>
      </c>
      <c r="V41" s="29">
        <v>0.15</v>
      </c>
    </row>
    <row r="42" spans="2:22" ht="19" customHeight="1" x14ac:dyDescent="0.35">
      <c r="B42" s="9">
        <v>1</v>
      </c>
      <c r="C42" s="104">
        <v>6.5987000000001031E-2</v>
      </c>
      <c r="D42" s="105">
        <v>4.9791122323917442E-2</v>
      </c>
      <c r="E42" s="105">
        <v>2.6158969645127657E-2</v>
      </c>
      <c r="F42" s="43">
        <v>3.2874059999985446E-2</v>
      </c>
      <c r="G42" s="43">
        <v>4.492488192483067E-2</v>
      </c>
      <c r="H42" s="43">
        <v>2.3210000000002444E-2</v>
      </c>
      <c r="I42" s="43">
        <f>IF(  ABS( MAX( D42:H42 ) )  &gt;  ABS(  MIN(D42:H42 ) ),
                                                 (  SUM(D42:H42) - ABS( MAX(D42:H42) ) ) / 4,
                                                  (  SUM(D42:H42) +  ABS( MIN(D42:H42)  )  )   / 4 )</f>
        <v>3.1791977892486549E-2</v>
      </c>
      <c r="J42" s="106">
        <f t="shared" ref="J42:J51" si="10" xml:space="preserve"> IF( I42 &gt; 0, MAX( -$AA$9, -I42*$Z9 ), MIN( $AA9, -I42*$Z9 )  )</f>
        <v>-6.3583955784973101E-3</v>
      </c>
      <c r="K42" s="107">
        <f>C42+J42</f>
        <v>5.9628604421503723E-2</v>
      </c>
      <c r="M42" s="2">
        <v>35</v>
      </c>
      <c r="N42" s="85">
        <v>5.5107791768839176E-2</v>
      </c>
      <c r="O42" s="85">
        <f t="shared" si="1"/>
        <v>6.3373960534165052E-2</v>
      </c>
      <c r="P42" s="85">
        <f t="shared" si="2"/>
        <v>4.68416230035133E-2</v>
      </c>
      <c r="Q42" s="86"/>
      <c r="R42" s="87">
        <f t="shared" si="3"/>
        <v>0.15713008920698973</v>
      </c>
      <c r="S42" s="87">
        <f t="shared" si="0"/>
        <v>0.12004173553774294</v>
      </c>
      <c r="T42" s="87">
        <f t="shared" si="0"/>
        <v>0.20611334786653099</v>
      </c>
      <c r="V42" s="29">
        <v>0.15</v>
      </c>
    </row>
    <row r="43" spans="2:22" ht="19" customHeight="1" x14ac:dyDescent="0.35">
      <c r="B43" s="10">
        <v>2</v>
      </c>
      <c r="C43" s="108">
        <v>6.3510875567861502E-2</v>
      </c>
      <c r="D43" s="109">
        <v>4.813049147164894E-2</v>
      </c>
      <c r="E43" s="44">
        <v>2.4311453101986791E-2</v>
      </c>
      <c r="F43" s="44">
        <v>2.9047115567846005E-2</v>
      </c>
      <c r="G43" s="44">
        <v>4.3217245515783986E-2</v>
      </c>
      <c r="H43" s="44">
        <v>2.1022886785024397E-2</v>
      </c>
      <c r="I43" s="44">
        <f t="shared" ref="I43:I51" si="11">IF(  ABS( MAX( D43:H43 ) )  &gt;  ABS(  MIN(D43:H43 ) ),
                                                 (  SUM(D43:H43) - ABS( MAX(D43:H43) ) ) / 4,
                                                  (  SUM(D43:H43) +  ABS( MIN(D43:H43)  )  )   / 4 )</f>
        <v>2.9399675242660295E-2</v>
      </c>
      <c r="J43" s="110">
        <f t="shared" si="10"/>
        <v>-5.8799350485320596E-3</v>
      </c>
      <c r="K43" s="111">
        <f t="shared" ref="K43:K51" si="12">C43+J43</f>
        <v>5.7630940519329446E-2</v>
      </c>
      <c r="M43" s="2">
        <v>36</v>
      </c>
      <c r="N43" s="85">
        <v>5.5087463482319299E-2</v>
      </c>
      <c r="O43" s="85">
        <f t="shared" si="1"/>
        <v>6.3350583004667185E-2</v>
      </c>
      <c r="P43" s="85">
        <f t="shared" si="2"/>
        <v>4.6824343959971405E-2</v>
      </c>
      <c r="Q43" s="86"/>
      <c r="R43" s="87">
        <f t="shared" si="3"/>
        <v>0.14902515109928391</v>
      </c>
      <c r="S43" s="87">
        <f t="shared" si="0"/>
        <v>0.11297573880331054</v>
      </c>
      <c r="T43" s="87">
        <f t="shared" si="0"/>
        <v>0.19700607393721589</v>
      </c>
      <c r="V43" s="29">
        <v>0.15</v>
      </c>
    </row>
    <row r="44" spans="2:22" ht="19" customHeight="1" x14ac:dyDescent="0.35">
      <c r="B44" s="10">
        <v>3</v>
      </c>
      <c r="C44" s="108">
        <v>6.3230980078435417E-2</v>
      </c>
      <c r="D44" s="109">
        <v>4.8155800151076456E-2</v>
      </c>
      <c r="E44" s="44">
        <v>2.4133869368233141E-2</v>
      </c>
      <c r="F44" s="44">
        <v>2.7608520078420185E-2</v>
      </c>
      <c r="G44" s="44">
        <v>4.2881837817410062E-2</v>
      </c>
      <c r="H44" s="44">
        <v>2.0566778018584309E-2</v>
      </c>
      <c r="I44" s="44">
        <f t="shared" si="11"/>
        <v>2.8797751320661924E-2</v>
      </c>
      <c r="J44" s="110">
        <f t="shared" si="10"/>
        <v>-5.7595502641323848E-3</v>
      </c>
      <c r="K44" s="111">
        <f t="shared" si="12"/>
        <v>5.7471429814303032E-2</v>
      </c>
      <c r="M44" s="2">
        <v>37</v>
      </c>
      <c r="N44" s="85">
        <v>5.5068059155601201E-2</v>
      </c>
      <c r="O44" s="85">
        <f t="shared" si="1"/>
        <v>6.332826802894137E-2</v>
      </c>
      <c r="P44" s="85">
        <f t="shared" si="2"/>
        <v>4.6807850282261018E-2</v>
      </c>
      <c r="Q44" s="86"/>
      <c r="R44" s="87">
        <f t="shared" si="3"/>
        <v>0.14133920475880357</v>
      </c>
      <c r="S44" s="87">
        <f t="shared" si="0"/>
        <v>0.10632646551893157</v>
      </c>
      <c r="T44" s="87">
        <f t="shared" si="0"/>
        <v>0.18830227341159089</v>
      </c>
      <c r="V44" s="29">
        <v>0.15</v>
      </c>
    </row>
    <row r="45" spans="2:22" ht="19" customHeight="1" x14ac:dyDescent="0.35">
      <c r="B45" s="10">
        <v>4</v>
      </c>
      <c r="C45" s="108">
        <v>6.3289960625644959E-2</v>
      </c>
      <c r="D45" s="109">
        <v>4.8212166316284222E-2</v>
      </c>
      <c r="E45" s="44">
        <v>2.4407576290908395E-2</v>
      </c>
      <c r="F45" s="44">
        <v>2.6709510625629651E-2</v>
      </c>
      <c r="G45" s="44">
        <v>4.2572369859601888E-2</v>
      </c>
      <c r="H45" s="44">
        <v>2.0475167360693991E-2</v>
      </c>
      <c r="I45" s="44">
        <f t="shared" si="11"/>
        <v>2.8541156034208481E-2</v>
      </c>
      <c r="J45" s="110">
        <f t="shared" si="10"/>
        <v>-5.7082312068416968E-3</v>
      </c>
      <c r="K45" s="111">
        <f t="shared" si="12"/>
        <v>5.7581729418803261E-2</v>
      </c>
      <c r="M45" s="2">
        <v>38</v>
      </c>
      <c r="N45" s="85">
        <v>5.5049531595946499E-2</v>
      </c>
      <c r="O45" s="85">
        <f t="shared" si="1"/>
        <v>6.3306961335338474E-2</v>
      </c>
      <c r="P45" s="85">
        <f t="shared" si="2"/>
        <v>4.6792101856554524E-2</v>
      </c>
      <c r="Q45" s="86"/>
      <c r="R45" s="87">
        <f t="shared" si="3"/>
        <v>0.13405041476148719</v>
      </c>
      <c r="S45" s="87">
        <f t="shared" si="0"/>
        <v>0.10006918358626048</v>
      </c>
      <c r="T45" s="87">
        <f t="shared" si="0"/>
        <v>0.17998387816364803</v>
      </c>
      <c r="V45" s="29">
        <v>0.15</v>
      </c>
    </row>
    <row r="46" spans="2:22" ht="19" customHeight="1" thickBot="1" x14ac:dyDescent="0.4">
      <c r="B46" s="10">
        <v>5</v>
      </c>
      <c r="C46" s="112">
        <v>6.3426624168554158E-2</v>
      </c>
      <c r="D46" s="113">
        <v>4.8138766406784272E-2</v>
      </c>
      <c r="E46" s="45">
        <v>2.4539311803529085E-2</v>
      </c>
      <c r="F46" s="45">
        <v>2.605627416853884E-2</v>
      </c>
      <c r="G46" s="45">
        <v>4.2127683270443361E-2</v>
      </c>
      <c r="H46" s="45">
        <v>2.0498663222695335E-2</v>
      </c>
      <c r="I46" s="45">
        <f t="shared" si="11"/>
        <v>2.8305483116301655E-2</v>
      </c>
      <c r="J46" s="114">
        <f t="shared" si="10"/>
        <v>-5.6610966232603314E-3</v>
      </c>
      <c r="K46" s="115">
        <f t="shared" si="12"/>
        <v>5.7765527545293828E-2</v>
      </c>
      <c r="M46" s="2">
        <v>39</v>
      </c>
      <c r="N46" s="85">
        <v>5.5031834659820422E-2</v>
      </c>
      <c r="O46" s="85">
        <f t="shared" si="1"/>
        <v>6.3286609858793474E-2</v>
      </c>
      <c r="P46" s="85">
        <f t="shared" si="2"/>
        <v>4.6777059460847356E-2</v>
      </c>
      <c r="Q46" s="86"/>
      <c r="R46" s="87">
        <f t="shared" si="3"/>
        <v>0.12713811700715572</v>
      </c>
      <c r="S46" s="87">
        <f t="shared" si="0"/>
        <v>9.4180659299192546E-2</v>
      </c>
      <c r="T46" s="87">
        <f t="shared" si="0"/>
        <v>0.17203366479894364</v>
      </c>
      <c r="V46" s="29">
        <v>0.15</v>
      </c>
    </row>
    <row r="47" spans="2:22" ht="19" customHeight="1" x14ac:dyDescent="0.35">
      <c r="B47" s="10">
        <v>6</v>
      </c>
      <c r="C47" s="108">
        <v>6.3549252980013016E-2</v>
      </c>
      <c r="D47" s="109">
        <v>4.7945682117811472E-2</v>
      </c>
      <c r="E47" s="44">
        <v>2.4622226500752298E-2</v>
      </c>
      <c r="F47" s="44">
        <v>2.5549342979998002E-2</v>
      </c>
      <c r="G47" s="44">
        <v>4.1932646149412278E-2</v>
      </c>
      <c r="H47" s="44">
        <v>2.056205391400856E-2</v>
      </c>
      <c r="I47" s="49">
        <f t="shared" si="11"/>
        <v>2.8166567386042785E-2</v>
      </c>
      <c r="J47" s="110">
        <f t="shared" si="10"/>
        <v>-5.6333134772085574E-3</v>
      </c>
      <c r="K47" s="116">
        <f t="shared" si="12"/>
        <v>5.7915939502804457E-2</v>
      </c>
      <c r="M47" s="2">
        <v>40</v>
      </c>
      <c r="N47" s="85">
        <v>5.5014923679786554E-2</v>
      </c>
      <c r="O47" s="85">
        <f t="shared" si="1"/>
        <v>6.3267162231754534E-2</v>
      </c>
      <c r="P47" s="85">
        <f t="shared" si="2"/>
        <v>4.6762685127818567E-2</v>
      </c>
      <c r="Q47" s="86"/>
      <c r="R47" s="87">
        <f t="shared" si="3"/>
        <v>0.12058274953604514</v>
      </c>
      <c r="S47" s="87">
        <f t="shared" si="0"/>
        <v>8.8639060553371257E-2</v>
      </c>
      <c r="T47" s="87">
        <f t="shared" si="0"/>
        <v>0.16443520862666022</v>
      </c>
      <c r="V47" s="29">
        <v>0.15</v>
      </c>
    </row>
    <row r="48" spans="2:22" ht="19" customHeight="1" x14ac:dyDescent="0.35">
      <c r="B48" s="10">
        <v>7</v>
      </c>
      <c r="C48" s="108">
        <v>6.3638951604676697E-2</v>
      </c>
      <c r="D48" s="109">
        <v>4.7558795367294238E-2</v>
      </c>
      <c r="E48" s="44">
        <v>2.4631764295462322E-2</v>
      </c>
      <c r="F48" s="44">
        <v>2.5149851604661544E-2</v>
      </c>
      <c r="G48" s="44">
        <v>4.1046693053141681E-2</v>
      </c>
      <c r="H48" s="44">
        <v>2.0620746684611557E-2</v>
      </c>
      <c r="I48" s="44">
        <f t="shared" si="11"/>
        <v>2.7862263909469276E-2</v>
      </c>
      <c r="J48" s="110">
        <f t="shared" si="10"/>
        <v>-5.5724527818938555E-3</v>
      </c>
      <c r="K48" s="111">
        <f t="shared" si="12"/>
        <v>5.8066498822782843E-2</v>
      </c>
      <c r="M48" s="2">
        <v>41</v>
      </c>
      <c r="N48" s="85">
        <v>5.4998755746828554E-2</v>
      </c>
      <c r="O48" s="85">
        <f t="shared" si="1"/>
        <v>6.3248569108852834E-2</v>
      </c>
      <c r="P48" s="85">
        <f t="shared" si="2"/>
        <v>4.6748942384804267E-2</v>
      </c>
      <c r="Q48" s="86"/>
      <c r="R48" s="87">
        <f t="shared" si="3"/>
        <v>0.11436578860828206</v>
      </c>
      <c r="S48" s="87">
        <f t="shared" si="0"/>
        <v>8.3423867469250609E-2</v>
      </c>
      <c r="T48" s="87">
        <f t="shared" si="0"/>
        <v>0.1571728412913013</v>
      </c>
      <c r="V48" s="29">
        <v>0.15</v>
      </c>
    </row>
    <row r="49" spans="2:22" ht="19" customHeight="1" x14ac:dyDescent="0.35">
      <c r="B49" s="10">
        <v>8</v>
      </c>
      <c r="C49" s="108">
        <v>6.3701882238851093E-2</v>
      </c>
      <c r="D49" s="109">
        <v>4.7142144246569595E-2</v>
      </c>
      <c r="E49" s="44">
        <v>2.4546666879138312E-2</v>
      </c>
      <c r="F49" s="44">
        <v>2.4828262238836274E-2</v>
      </c>
      <c r="G49" s="44">
        <v>4.0252364812212393E-2</v>
      </c>
      <c r="H49" s="44">
        <v>2.0645804187145123E-2</v>
      </c>
      <c r="I49" s="44">
        <f t="shared" si="11"/>
        <v>2.7568274529333026E-2</v>
      </c>
      <c r="J49" s="110">
        <f t="shared" si="10"/>
        <v>-5.5136549058666055E-3</v>
      </c>
      <c r="K49" s="111">
        <f t="shared" si="12"/>
        <v>5.8188227332984489E-2</v>
      </c>
      <c r="M49" s="2">
        <v>42</v>
      </c>
      <c r="N49" s="85">
        <v>5.4983289884254383E-2</v>
      </c>
      <c r="O49" s="85">
        <f t="shared" si="1"/>
        <v>6.3230783366892529E-2</v>
      </c>
      <c r="P49" s="85">
        <f t="shared" si="2"/>
        <v>4.6735796401616223E-2</v>
      </c>
      <c r="Q49" s="86"/>
      <c r="R49" s="87">
        <f t="shared" si="3"/>
        <v>0.10846968944776263</v>
      </c>
      <c r="S49" s="87">
        <f t="shared" si="0"/>
        <v>7.851578965022929E-2</v>
      </c>
      <c r="T49" s="87">
        <f t="shared" si="0"/>
        <v>0.15023161159885642</v>
      </c>
      <c r="V49" s="29">
        <v>0.15</v>
      </c>
    </row>
    <row r="50" spans="2:22" ht="19" customHeight="1" x14ac:dyDescent="0.35">
      <c r="B50" s="10">
        <v>9</v>
      </c>
      <c r="C50" s="108">
        <v>6.375008918735281E-2</v>
      </c>
      <c r="D50" s="109">
        <v>4.6652703614745272E-2</v>
      </c>
      <c r="E50" s="44">
        <v>2.4423002845326058E-2</v>
      </c>
      <c r="F50" s="44">
        <v>2.4552749187338074E-2</v>
      </c>
      <c r="G50" s="44">
        <v>3.9674505695897366E-2</v>
      </c>
      <c r="H50" s="44">
        <v>2.0656396371194985E-2</v>
      </c>
      <c r="I50" s="44">
        <f t="shared" si="11"/>
        <v>2.7326663524939121E-2</v>
      </c>
      <c r="J50" s="110">
        <f t="shared" si="10"/>
        <v>-5.4653327049878249E-3</v>
      </c>
      <c r="K50" s="111">
        <f t="shared" si="12"/>
        <v>5.8284756482364988E-2</v>
      </c>
      <c r="M50" s="2">
        <v>43</v>
      </c>
      <c r="N50" s="85">
        <v>5.4968487140847566E-2</v>
      </c>
      <c r="O50" s="85">
        <f t="shared" si="1"/>
        <v>6.3213760211974696E-2</v>
      </c>
      <c r="P50" s="85">
        <f t="shared" si="2"/>
        <v>4.672321406972043E-2</v>
      </c>
      <c r="Q50" s="86"/>
      <c r="R50" s="87">
        <f t="shared" si="3"/>
        <v>0.10287783114582255</v>
      </c>
      <c r="S50" s="87">
        <f t="shared" si="0"/>
        <v>7.389668941131862E-2</v>
      </c>
      <c r="T50" s="87">
        <f t="shared" si="0"/>
        <v>0.14359724914936411</v>
      </c>
      <c r="V50" s="29">
        <v>0.15</v>
      </c>
    </row>
    <row r="51" spans="2:22" ht="19" customHeight="1" thickBot="1" x14ac:dyDescent="0.4">
      <c r="B51" s="11">
        <v>10</v>
      </c>
      <c r="C51" s="112">
        <v>6.3792444703219875E-2</v>
      </c>
      <c r="D51" s="113">
        <v>4.6263326541921224E-2</v>
      </c>
      <c r="E51" s="45">
        <v>2.4307813516403431E-2</v>
      </c>
      <c r="F51" s="45">
        <v>2.4293424703205613E-2</v>
      </c>
      <c r="G51" s="45">
        <v>3.9228116873734953E-2</v>
      </c>
      <c r="H51" s="45">
        <v>2.0627352813218591E-2</v>
      </c>
      <c r="I51" s="45">
        <f t="shared" si="11"/>
        <v>2.7114176976640647E-2</v>
      </c>
      <c r="J51" s="114">
        <f t="shared" si="10"/>
        <v>-5.4228353953281296E-3</v>
      </c>
      <c r="K51" s="117">
        <f t="shared" si="12"/>
        <v>5.8369609307891743E-2</v>
      </c>
      <c r="M51" s="2">
        <v>44</v>
      </c>
      <c r="N51" s="85">
        <v>5.4954310624431901E-2</v>
      </c>
      <c r="O51" s="85">
        <f t="shared" si="1"/>
        <v>6.3197457218096678E-2</v>
      </c>
      <c r="P51" s="85">
        <f t="shared" si="2"/>
        <v>4.6711164030767117E-2</v>
      </c>
      <c r="Q51" s="86"/>
      <c r="R51" s="87">
        <f t="shared" si="3"/>
        <v>9.7574465297048829E-2</v>
      </c>
      <c r="S51" s="87">
        <f t="shared" si="0"/>
        <v>6.9549510407510604E-2</v>
      </c>
      <c r="T51" s="87">
        <f t="shared" si="0"/>
        <v>0.13725613045098026</v>
      </c>
      <c r="V51" s="29">
        <v>0.15</v>
      </c>
    </row>
    <row r="52" spans="2:22" ht="19" customHeight="1" x14ac:dyDescent="0.35">
      <c r="M52" s="2">
        <v>45</v>
      </c>
      <c r="N52" s="85">
        <v>5.4940725492027331E-2</v>
      </c>
      <c r="O52" s="85">
        <f t="shared" si="1"/>
        <v>6.3181834315831423E-2</v>
      </c>
      <c r="P52" s="85">
        <f t="shared" si="2"/>
        <v>4.6699616668223233E-2</v>
      </c>
      <c r="Q52" s="86"/>
      <c r="R52" s="87">
        <f t="shared" si="3"/>
        <v>9.2544668002782507E-2</v>
      </c>
      <c r="S52" s="87">
        <f t="shared" si="0"/>
        <v>6.5458211168332586E-2</v>
      </c>
      <c r="T52" s="87">
        <f t="shared" si="0"/>
        <v>0.13119524724255432</v>
      </c>
      <c r="V52" s="29">
        <v>0.15</v>
      </c>
    </row>
    <row r="53" spans="2:22" ht="19" customHeight="1" x14ac:dyDescent="0.35">
      <c r="M53" s="2">
        <v>46</v>
      </c>
      <c r="N53" s="85">
        <v>5.492769890895044E-2</v>
      </c>
      <c r="O53" s="85">
        <f t="shared" si="1"/>
        <v>6.3166853745293003E-2</v>
      </c>
      <c r="P53" s="85">
        <f t="shared" si="2"/>
        <v>4.668854407260787E-2</v>
      </c>
      <c r="Q53" s="86"/>
      <c r="R53" s="87">
        <f t="shared" si="3"/>
        <v>8.7774294929835434E-2</v>
      </c>
      <c r="S53" s="87">
        <f t="shared" si="0"/>
        <v>6.160770310912634E-2</v>
      </c>
      <c r="T53" s="87">
        <f t="shared" si="0"/>
        <v>0.1254021767942389</v>
      </c>
      <c r="V53" s="29">
        <v>0.15</v>
      </c>
    </row>
    <row r="54" spans="2:22" ht="19" customHeight="1" x14ac:dyDescent="0.35">
      <c r="M54" s="2">
        <v>47</v>
      </c>
      <c r="N54" s="85">
        <v>5.4915199986254715E-2</v>
      </c>
      <c r="O54" s="85">
        <f t="shared" si="1"/>
        <v>6.3152479984192919E-2</v>
      </c>
      <c r="P54" s="85">
        <f t="shared" si="2"/>
        <v>4.6677919988316503E-2</v>
      </c>
      <c r="Q54" s="86"/>
      <c r="R54" s="87">
        <f t="shared" si="3"/>
        <v>8.3249939154899352E-2</v>
      </c>
      <c r="S54" s="87">
        <f t="shared" si="0"/>
        <v>5.7983792642944038E-2</v>
      </c>
      <c r="T54" s="87">
        <f t="shared" si="0"/>
        <v>0.11986505399071332</v>
      </c>
      <c r="V54" s="29">
        <v>0.15</v>
      </c>
    </row>
    <row r="55" spans="2:22" ht="19" customHeight="1" x14ac:dyDescent="0.35">
      <c r="B55" s="145" t="s">
        <v>109</v>
      </c>
      <c r="C55" s="146"/>
      <c r="D55" s="146"/>
      <c r="E55" s="146"/>
      <c r="F55" s="146"/>
      <c r="G55" s="146"/>
      <c r="H55" s="146"/>
      <c r="I55" s="146"/>
      <c r="J55" s="146"/>
      <c r="K55" s="147"/>
      <c r="M55" s="2">
        <v>48</v>
      </c>
      <c r="N55" s="85">
        <v>5.490319970364621E-2</v>
      </c>
      <c r="O55" s="85">
        <f t="shared" si="1"/>
        <v>6.3138679659193134E-2</v>
      </c>
      <c r="P55" s="85">
        <f t="shared" si="2"/>
        <v>4.666771974809928E-2</v>
      </c>
      <c r="Q55" s="86"/>
      <c r="R55" s="87">
        <f t="shared" si="3"/>
        <v>7.8958891560606884E-2</v>
      </c>
      <c r="S55" s="87">
        <f t="shared" si="0"/>
        <v>5.4573127061515347E-2</v>
      </c>
      <c r="T55" s="87">
        <f t="shared" si="0"/>
        <v>0.11457254503035809</v>
      </c>
      <c r="V55" s="29">
        <v>0.15</v>
      </c>
    </row>
    <row r="56" spans="2:22" ht="19" customHeight="1" x14ac:dyDescent="0.35">
      <c r="B56" s="148"/>
      <c r="C56" s="149"/>
      <c r="D56" s="149"/>
      <c r="E56" s="149"/>
      <c r="F56" s="149"/>
      <c r="G56" s="149"/>
      <c r="H56" s="149"/>
      <c r="I56" s="149"/>
      <c r="J56" s="149"/>
      <c r="K56" s="150"/>
      <c r="M56" s="2">
        <v>49</v>
      </c>
      <c r="N56" s="85">
        <v>5.4891670823252969E-2</v>
      </c>
      <c r="O56" s="85">
        <f t="shared" si="1"/>
        <v>6.3125421446740909E-2</v>
      </c>
      <c r="P56" s="85">
        <f t="shared" si="2"/>
        <v>4.6657920199765023E-2</v>
      </c>
      <c r="Q56" s="86"/>
      <c r="R56" s="87">
        <f t="shared" si="3"/>
        <v>7.4889103578754154E-2</v>
      </c>
      <c r="S56" s="87">
        <f t="shared" si="0"/>
        <v>5.1363143891242857E-2</v>
      </c>
      <c r="T56" s="87">
        <f t="shared" si="0"/>
        <v>0.10951382259756305</v>
      </c>
      <c r="V56" s="29">
        <v>0.15</v>
      </c>
    </row>
    <row r="57" spans="2:22" ht="19" customHeight="1" x14ac:dyDescent="0.35">
      <c r="B57" s="151"/>
      <c r="C57" s="152"/>
      <c r="D57" s="152"/>
      <c r="E57" s="152"/>
      <c r="F57" s="152"/>
      <c r="G57" s="152"/>
      <c r="H57" s="152"/>
      <c r="I57" s="152"/>
      <c r="J57" s="152"/>
      <c r="K57" s="153"/>
      <c r="M57" s="2">
        <v>50</v>
      </c>
      <c r="N57" s="85">
        <v>5.4880587798274094E-2</v>
      </c>
      <c r="O57" s="85">
        <f t="shared" si="1"/>
        <v>6.3112675968015203E-2</v>
      </c>
      <c r="P57" s="85">
        <f t="shared" si="2"/>
        <v>4.6648499628532979E-2</v>
      </c>
      <c r="Q57" s="86"/>
      <c r="R57" s="87">
        <f t="shared" si="3"/>
        <v>7.1029152100833465E-2</v>
      </c>
      <c r="S57" s="87">
        <f t="shared" si="0"/>
        <v>4.8342023461913873E-2</v>
      </c>
      <c r="T57" s="87">
        <f t="shared" si="0"/>
        <v>0.10467854238498697</v>
      </c>
      <c r="V57" s="29">
        <v>0.15</v>
      </c>
    </row>
    <row r="58" spans="2:22" ht="19" customHeight="1" x14ac:dyDescent="0.35">
      <c r="M58" s="2">
        <v>51</v>
      </c>
      <c r="N58" s="85">
        <v>5.4869926679508074E-2</v>
      </c>
      <c r="O58" s="85">
        <f t="shared" si="1"/>
        <v>6.3100415681434277E-2</v>
      </c>
      <c r="P58" s="85">
        <f t="shared" si="2"/>
        <v>4.6639437677581864E-2</v>
      </c>
      <c r="Q58" s="86"/>
      <c r="R58" s="87">
        <f xml:space="preserve"> ( 1 +N58 ) ^-($M57 + 1  - 0.5)</f>
        <v>6.7368206396616739E-2</v>
      </c>
      <c r="S58" s="87">
        <f xml:space="preserve"> ( 1 +O58 ) ^-($M57 + 1  - 0.5)</f>
        <v>4.5498644452722913E-2</v>
      </c>
      <c r="T58" s="87">
        <f xml:space="preserve"> ( 1 +P58 ) ^-($M57 + 1  - 0.5)</f>
        <v>0.10005682085888018</v>
      </c>
      <c r="V58" s="29">
        <v>0.15</v>
      </c>
    </row>
    <row r="59" spans="2:22" ht="19" customHeight="1" x14ac:dyDescent="0.35">
      <c r="B59" s="92" t="str">
        <f>"Technical note on the calculation of the Nepali risk-free interest rates term structure at " &amp; G3</f>
        <v>Technical note on the calculation of the Nepali risk-free interest rates term structure at End-Falgun (2081)</v>
      </c>
      <c r="C59" s="88"/>
      <c r="D59" s="88"/>
      <c r="E59" s="88"/>
      <c r="F59" s="88"/>
      <c r="G59" s="88"/>
      <c r="H59" s="88"/>
      <c r="I59" s="88"/>
      <c r="J59" s="88"/>
      <c r="K59" s="89"/>
      <c r="M59" s="2">
        <v>52</v>
      </c>
      <c r="N59" s="85">
        <v>5.4859665021946613E-2</v>
      </c>
      <c r="O59" s="85">
        <f t="shared" si="1"/>
        <v>6.3088614775238597E-2</v>
      </c>
      <c r="P59" s="85">
        <f t="shared" si="2"/>
        <v>4.6630715268654623E-2</v>
      </c>
      <c r="Q59" s="86"/>
      <c r="R59" s="87">
        <f t="shared" ref="R59:T74" si="13" xml:space="preserve"> ( 1 +N59 ) ^-($M58 + 1  - 0.5)</f>
        <v>6.3895996898959584E-2</v>
      </c>
      <c r="S59" s="87">
        <f t="shared" si="13"/>
        <v>4.282254220334486E-2</v>
      </c>
      <c r="T59" s="87">
        <f t="shared" si="13"/>
        <v>9.5639214174144088E-2</v>
      </c>
      <c r="V59" s="29">
        <v>0.15</v>
      </c>
    </row>
    <row r="60" spans="2:22" ht="19" customHeight="1" x14ac:dyDescent="0.35">
      <c r="B60" s="90"/>
      <c r="C60" s="100"/>
      <c r="D60" s="100"/>
      <c r="E60" s="100"/>
      <c r="F60" s="100"/>
      <c r="G60" s="100"/>
      <c r="H60" s="100"/>
      <c r="I60" s="100"/>
      <c r="J60" s="100"/>
      <c r="K60" s="101"/>
      <c r="M60" s="2">
        <v>53</v>
      </c>
      <c r="N60" s="85">
        <v>5.4849781793014696E-2</v>
      </c>
      <c r="O60" s="85">
        <f t="shared" si="1"/>
        <v>6.3077249061966892E-2</v>
      </c>
      <c r="P60" s="85">
        <f t="shared" si="2"/>
        <v>4.6622314524062493E-2</v>
      </c>
      <c r="Q60" s="86"/>
      <c r="R60" s="87">
        <f t="shared" si="13"/>
        <v>6.0602785727677501E-2</v>
      </c>
      <c r="S60" s="87">
        <f t="shared" si="13"/>
        <v>4.0303869597632679E-2</v>
      </c>
      <c r="T60" s="87">
        <f t="shared" si="13"/>
        <v>9.1416698157117254E-2</v>
      </c>
      <c r="V60" s="29">
        <v>0.15</v>
      </c>
    </row>
    <row r="61" spans="2:22" ht="19" customHeight="1" x14ac:dyDescent="0.35">
      <c r="B61" s="90"/>
      <c r="C61" s="154" t="s">
        <v>88</v>
      </c>
      <c r="D61" s="154"/>
      <c r="E61" s="154"/>
      <c r="F61" s="154"/>
      <c r="G61" s="154"/>
      <c r="H61" s="154"/>
      <c r="I61" s="154"/>
      <c r="J61" s="154"/>
      <c r="K61" s="155"/>
      <c r="M61" s="2">
        <v>54</v>
      </c>
      <c r="N61" s="85">
        <v>5.4840257283571781E-2</v>
      </c>
      <c r="O61" s="85">
        <f t="shared" si="1"/>
        <v>6.3066295876107542E-2</v>
      </c>
      <c r="P61" s="85">
        <f t="shared" si="2"/>
        <v>4.6614218691036012E-2</v>
      </c>
      <c r="Q61" s="86"/>
      <c r="R61" s="87">
        <f t="shared" si="13"/>
        <v>5.7479338837858496E-2</v>
      </c>
      <c r="S61" s="87">
        <f t="shared" si="13"/>
        <v>3.7933360344768366E-2</v>
      </c>
      <c r="T61" s="87">
        <f t="shared" si="13"/>
        <v>8.7380649283475456E-2</v>
      </c>
      <c r="V61" s="29">
        <v>0.15</v>
      </c>
    </row>
    <row r="62" spans="2:22" ht="19" customHeight="1" x14ac:dyDescent="0.35">
      <c r="B62" s="90"/>
      <c r="C62" s="154"/>
      <c r="D62" s="154"/>
      <c r="E62" s="154"/>
      <c r="F62" s="154"/>
      <c r="G62" s="154"/>
      <c r="H62" s="154"/>
      <c r="I62" s="154"/>
      <c r="J62" s="154"/>
      <c r="K62" s="155"/>
      <c r="M62" s="2">
        <v>55</v>
      </c>
      <c r="N62" s="85">
        <v>5.4831073022417076E-2</v>
      </c>
      <c r="O62" s="85">
        <f t="shared" si="1"/>
        <v>6.3055733975779626E-2</v>
      </c>
      <c r="P62" s="85">
        <f t="shared" si="2"/>
        <v>4.6606412069054512E-2</v>
      </c>
      <c r="Q62" s="86"/>
      <c r="R62" s="87">
        <f t="shared" si="13"/>
        <v>5.4516899688745235E-2</v>
      </c>
      <c r="S62" s="87">
        <f t="shared" si="13"/>
        <v>3.570229449775135E-2</v>
      </c>
      <c r="T62" s="87">
        <f t="shared" si="13"/>
        <v>8.3522826586689261E-2</v>
      </c>
      <c r="V62" s="29">
        <v>0.15</v>
      </c>
    </row>
    <row r="63" spans="2:22" ht="19" customHeight="1" x14ac:dyDescent="0.35">
      <c r="B63" s="90"/>
      <c r="C63" s="154"/>
      <c r="D63" s="154"/>
      <c r="E63" s="154"/>
      <c r="F63" s="154"/>
      <c r="G63" s="154"/>
      <c r="H63" s="154"/>
      <c r="I63" s="154"/>
      <c r="J63" s="154"/>
      <c r="K63" s="155"/>
      <c r="M63" s="2">
        <v>56</v>
      </c>
      <c r="N63" s="85">
        <v>5.4822211694791401E-2</v>
      </c>
      <c r="O63" s="85">
        <f t="shared" si="1"/>
        <v>6.3045543449010102E-2</v>
      </c>
      <c r="P63" s="85">
        <f t="shared" si="2"/>
        <v>4.6598879940572692E-2</v>
      </c>
      <c r="Q63" s="86"/>
      <c r="R63" s="87">
        <f t="shared" si="13"/>
        <v>5.1707164338496113E-2</v>
      </c>
      <c r="S63" s="87">
        <f t="shared" si="13"/>
        <v>3.3602466062294181E-2</v>
      </c>
      <c r="T63" s="87">
        <f t="shared" si="13"/>
        <v>7.9835354439066045E-2</v>
      </c>
      <c r="V63" s="29">
        <v>0.15</v>
      </c>
    </row>
    <row r="64" spans="2:22" ht="19" customHeight="1" x14ac:dyDescent="0.35">
      <c r="B64" s="90"/>
      <c r="C64" s="154"/>
      <c r="D64" s="154"/>
      <c r="E64" s="154"/>
      <c r="F64" s="154"/>
      <c r="G64" s="154"/>
      <c r="H64" s="154"/>
      <c r="I64" s="154"/>
      <c r="J64" s="154"/>
      <c r="K64" s="155"/>
      <c r="M64" s="2">
        <v>57</v>
      </c>
      <c r="N64" s="85">
        <v>5.4813657065142074E-2</v>
      </c>
      <c r="O64" s="85">
        <f t="shared" si="1"/>
        <v>6.3035705624913382E-2</v>
      </c>
      <c r="P64" s="85">
        <f t="shared" si="2"/>
        <v>4.6591608505370759E-2</v>
      </c>
      <c r="Q64" s="86"/>
      <c r="R64" s="87">
        <f t="shared" si="13"/>
        <v>4.9042257878215055E-2</v>
      </c>
      <c r="S64" s="87">
        <f t="shared" si="13"/>
        <v>3.1626152560912363E-2</v>
      </c>
      <c r="T64" s="87">
        <f t="shared" si="13"/>
        <v>7.6310706153220817E-2</v>
      </c>
      <c r="V64" s="29">
        <v>0.15</v>
      </c>
    </row>
    <row r="65" spans="2:22" ht="19" customHeight="1" x14ac:dyDescent="0.35">
      <c r="B65" s="91"/>
      <c r="C65" s="102"/>
      <c r="D65" s="102"/>
      <c r="E65" s="102"/>
      <c r="F65" s="102"/>
      <c r="G65" s="102"/>
      <c r="H65" s="102"/>
      <c r="I65" s="102"/>
      <c r="J65" s="102"/>
      <c r="K65" s="103"/>
      <c r="M65" s="2">
        <v>58</v>
      </c>
      <c r="N65" s="85">
        <v>5.4805393904284738E-2</v>
      </c>
      <c r="O65" s="85">
        <f t="shared" si="1"/>
        <v>6.3026202989927449E-2</v>
      </c>
      <c r="P65" s="85">
        <f t="shared" si="2"/>
        <v>4.6584584818642027E-2</v>
      </c>
      <c r="Q65" s="86"/>
      <c r="R65" s="87">
        <f t="shared" si="13"/>
        <v>4.6514712125577923E-2</v>
      </c>
      <c r="S65" s="87">
        <f t="shared" si="13"/>
        <v>2.9766086427349573E-2</v>
      </c>
      <c r="T65" s="87">
        <f t="shared" si="13"/>
        <v>7.2941688356574788E-2</v>
      </c>
      <c r="V65" s="29">
        <v>0.15</v>
      </c>
    </row>
    <row r="66" spans="2:22" ht="19" customHeight="1" x14ac:dyDescent="0.35">
      <c r="M66" s="2">
        <v>59</v>
      </c>
      <c r="N66" s="85">
        <v>5.4797407920969432E-2</v>
      </c>
      <c r="O66" s="85">
        <f t="shared" si="1"/>
        <v>6.3017019109114836E-2</v>
      </c>
      <c r="P66" s="85">
        <f t="shared" si="2"/>
        <v>4.6577796732824014E-2</v>
      </c>
      <c r="Q66" s="86"/>
      <c r="R66" s="87">
        <f t="shared" si="13"/>
        <v>4.4117444504571973E-2</v>
      </c>
      <c r="S66" s="87">
        <f t="shared" si="13"/>
        <v>2.8015428115798192E-2</v>
      </c>
      <c r="T66" s="87">
        <f t="shared" si="13"/>
        <v>6.9721426095718603E-2</v>
      </c>
      <c r="V66" s="29">
        <v>0.15</v>
      </c>
    </row>
    <row r="67" spans="2:22" ht="19" customHeight="1" x14ac:dyDescent="0.35">
      <c r="B67" s="156" t="s">
        <v>87</v>
      </c>
      <c r="C67" s="157"/>
      <c r="D67" s="157"/>
      <c r="E67" s="157"/>
      <c r="F67" s="157"/>
      <c r="G67" s="157"/>
      <c r="H67" s="157"/>
      <c r="I67" s="157"/>
      <c r="J67" s="157"/>
      <c r="K67" s="158"/>
      <c r="M67" s="2">
        <v>60</v>
      </c>
      <c r="N67" s="85">
        <v>5.4789685697785417E-2</v>
      </c>
      <c r="O67" s="85">
        <f t="shared" si="1"/>
        <v>6.3008138552453227E-2</v>
      </c>
      <c r="P67" s="85">
        <f t="shared" si="2"/>
        <v>4.6571232843117601E-2</v>
      </c>
      <c r="Q67" s="86"/>
      <c r="R67" s="87">
        <f t="shared" si="13"/>
        <v>4.1843738043276742E-2</v>
      </c>
      <c r="S67" s="87">
        <f t="shared" si="13"/>
        <v>2.6367740817722453E-2</v>
      </c>
      <c r="T67" s="87">
        <f t="shared" si="13"/>
        <v>6.6643348631021462E-2</v>
      </c>
      <c r="V67" s="29">
        <v>0.15</v>
      </c>
    </row>
    <row r="68" spans="2:22" ht="19" customHeight="1" x14ac:dyDescent="0.35">
      <c r="B68" s="159"/>
      <c r="C68" s="160"/>
      <c r="D68" s="160"/>
      <c r="E68" s="160"/>
      <c r="F68" s="160"/>
      <c r="G68" s="160"/>
      <c r="H68" s="160"/>
      <c r="I68" s="160"/>
      <c r="J68" s="160"/>
      <c r="K68" s="161"/>
      <c r="M68" s="2">
        <v>61</v>
      </c>
      <c r="N68" s="85">
        <v>5.4782214631278858E-2</v>
      </c>
      <c r="O68" s="85">
        <f t="shared" si="1"/>
        <v>6.2999546825970684E-2</v>
      </c>
      <c r="P68" s="85">
        <f t="shared" si="2"/>
        <v>4.6564882436587025E-2</v>
      </c>
      <c r="Q68" s="86"/>
      <c r="R68" s="87">
        <f t="shared" si="13"/>
        <v>3.9687222426461402E-2</v>
      </c>
      <c r="S68" s="87">
        <f t="shared" si="13"/>
        <v>2.4816966686645219E-2</v>
      </c>
      <c r="T68" s="87">
        <f t="shared" si="13"/>
        <v>6.3701175885021874E-2</v>
      </c>
      <c r="V68" s="29">
        <v>0.15</v>
      </c>
    </row>
    <row r="69" spans="2:22" ht="19" customHeight="1" x14ac:dyDescent="0.35">
      <c r="B69" s="162"/>
      <c r="C69" s="163"/>
      <c r="D69" s="163"/>
      <c r="E69" s="163"/>
      <c r="F69" s="163"/>
      <c r="G69" s="163"/>
      <c r="H69" s="163"/>
      <c r="I69" s="163"/>
      <c r="J69" s="163"/>
      <c r="K69" s="164"/>
      <c r="M69" s="2">
        <v>62</v>
      </c>
      <c r="N69" s="85">
        <v>5.477498287611815E-2</v>
      </c>
      <c r="O69" s="85">
        <f t="shared" si="1"/>
        <v>6.2991230307535867E-2</v>
      </c>
      <c r="P69" s="85">
        <f t="shared" si="2"/>
        <v>4.6558735444700426E-2</v>
      </c>
      <c r="Q69" s="86"/>
      <c r="R69" s="87">
        <f t="shared" si="13"/>
        <v>3.7641856044106539E-2</v>
      </c>
      <c r="S69" s="87">
        <f t="shared" si="13"/>
        <v>2.3357404478132966E-2</v>
      </c>
      <c r="T69" s="87">
        <f t="shared" si="13"/>
        <v>6.0888905510835929E-2</v>
      </c>
      <c r="V69" s="29">
        <v>0.15</v>
      </c>
    </row>
    <row r="70" spans="2:22" ht="19" customHeight="1" x14ac:dyDescent="0.35">
      <c r="M70" s="2">
        <v>63</v>
      </c>
      <c r="N70" s="85">
        <v>5.4767979293118829E-2</v>
      </c>
      <c r="O70" s="85">
        <f t="shared" si="1"/>
        <v>6.2983176187086654E-2</v>
      </c>
      <c r="P70" s="85">
        <f t="shared" si="2"/>
        <v>4.6552782399151005E-2</v>
      </c>
      <c r="Q70" s="86"/>
      <c r="R70" s="87">
        <f t="shared" si="13"/>
        <v>3.5701908980853306E-2</v>
      </c>
      <c r="S70" s="87">
        <f t="shared" si="13"/>
        <v>2.198368851846132E-2</v>
      </c>
      <c r="T70" s="87">
        <f t="shared" si="13"/>
        <v>5.8200800549229811E-2</v>
      </c>
      <c r="V70" s="29">
        <v>0.15</v>
      </c>
    </row>
    <row r="71" spans="2:22" ht="19" customHeight="1" x14ac:dyDescent="0.35">
      <c r="M71" s="2">
        <v>64</v>
      </c>
      <c r="N71" s="85">
        <v>5.4761193400919339E-2</v>
      </c>
      <c r="O71" s="85">
        <f t="shared" si="1"/>
        <v>6.2975372411057232E-2</v>
      </c>
      <c r="P71" s="85">
        <f t="shared" si="2"/>
        <v>4.654701439078144E-2</v>
      </c>
      <c r="Q71" s="86"/>
      <c r="R71" s="87">
        <f t="shared" si="13"/>
        <v>3.3861946894931744E-2</v>
      </c>
      <c r="S71" s="87">
        <f t="shared" si="13"/>
        <v>2.0690768921190185E-2</v>
      </c>
      <c r="T71" s="87">
        <f t="shared" si="13"/>
        <v>5.5631377645130584E-2</v>
      </c>
      <c r="V71" s="29">
        <v>0.15</v>
      </c>
    </row>
    <row r="72" spans="2:22" ht="19" customHeight="1" x14ac:dyDescent="0.35">
      <c r="M72" s="2">
        <v>65</v>
      </c>
      <c r="N72" s="85">
        <v>5.4754615331100931E-2</v>
      </c>
      <c r="O72" s="85">
        <f t="shared" si="1"/>
        <v>6.2967807630766065E-2</v>
      </c>
      <c r="P72" s="85">
        <f t="shared" si="2"/>
        <v>4.654142303143579E-2</v>
      </c>
      <c r="Q72" s="86"/>
      <c r="R72" s="87">
        <f t="shared" si="13"/>
        <v>3.2116815738315631E-2</v>
      </c>
      <c r="S72" s="87">
        <f t="shared" si="13"/>
        <v>1.9473892976130027E-2</v>
      </c>
      <c r="T72" s="87">
        <f t="shared" si="13"/>
        <v>5.3175395796216662E-2</v>
      </c>
      <c r="V72" s="29">
        <v>0.15</v>
      </c>
    </row>
    <row r="73" spans="2:22" ht="19" customHeight="1" x14ac:dyDescent="0.35">
      <c r="M73" s="2">
        <v>66</v>
      </c>
      <c r="N73" s="85">
        <v>5.474823578653365E-2</v>
      </c>
      <c r="O73" s="85">
        <f t="shared" ref="O73:O78" si="14">N73*(1+V73)</f>
        <v>6.2960471154513697E-2</v>
      </c>
      <c r="P73" s="85">
        <f t="shared" ref="P73:P78" si="15">N73*(1-V73)</f>
        <v>4.6536000418553602E-2</v>
      </c>
      <c r="Q73" s="86"/>
      <c r="R73" s="87">
        <f t="shared" si="13"/>
        <v>3.0461627272817121E-2</v>
      </c>
      <c r="S73" s="87">
        <f t="shared" si="13"/>
        <v>1.8328587640049215E-2</v>
      </c>
      <c r="T73" s="87">
        <f t="shared" si="13"/>
        <v>5.0827845607960713E-2</v>
      </c>
      <c r="V73" s="29">
        <v>0.15</v>
      </c>
    </row>
    <row r="74" spans="2:22" ht="19" customHeight="1" x14ac:dyDescent="0.35">
      <c r="M74" s="2">
        <v>67</v>
      </c>
      <c r="N74" s="85">
        <v>5.4742046002741018E-2</v>
      </c>
      <c r="O74" s="85">
        <f t="shared" si="14"/>
        <v>6.2953352903152168E-2</v>
      </c>
      <c r="P74" s="85">
        <f t="shared" si="15"/>
        <v>4.6530739102329861E-2</v>
      </c>
      <c r="Q74" s="86"/>
      <c r="R74" s="87">
        <f t="shared" si="13"/>
        <v>2.8891745339520766E-2</v>
      </c>
      <c r="S74" s="87">
        <f t="shared" si="13"/>
        <v>1.7250643062955675E-2</v>
      </c>
      <c r="T74" s="87">
        <f t="shared" si="13"/>
        <v>4.8583939030987483E-2</v>
      </c>
      <c r="V74" s="29">
        <v>0.15</v>
      </c>
    </row>
    <row r="75" spans="2:22" ht="19" customHeight="1" x14ac:dyDescent="0.35">
      <c r="M75" s="2">
        <v>68</v>
      </c>
      <c r="N75" s="85">
        <v>5.4736037712078689E-2</v>
      </c>
      <c r="O75" s="85">
        <f t="shared" si="14"/>
        <v>6.2946443368890492E-2</v>
      </c>
      <c r="P75" s="85">
        <f t="shared" si="15"/>
        <v>4.6525632055266886E-2</v>
      </c>
      <c r="Q75" s="86"/>
      <c r="R75" s="87">
        <f t="shared" ref="R75:T78" si="16" xml:space="preserve"> ( 1 +N75 ) ^-($M74 + 1  - 0.5)</f>
        <v>2.7402772841457129E-2</v>
      </c>
      <c r="S75" s="87">
        <f t="shared" si="16"/>
        <v>1.6236097087938342E-2</v>
      </c>
      <c r="T75" s="87">
        <f t="shared" si="16"/>
        <v>4.6439099558036941E-2</v>
      </c>
      <c r="V75" s="29">
        <v>0.15</v>
      </c>
    </row>
    <row r="76" spans="2:22" ht="19" customHeight="1" x14ac:dyDescent="0.35">
      <c r="M76" s="2">
        <v>69</v>
      </c>
      <c r="N76" s="85">
        <v>5.4730203110527009E-2</v>
      </c>
      <c r="O76" s="85">
        <f t="shared" si="14"/>
        <v>6.2939733577106055E-2</v>
      </c>
      <c r="P76" s="85">
        <f t="shared" si="15"/>
        <v>4.6520672643947956E-2</v>
      </c>
      <c r="Q76" s="86"/>
      <c r="R76" s="87">
        <f t="shared" si="16"/>
        <v>2.5990539401729615E-2</v>
      </c>
      <c r="S76" s="87">
        <f t="shared" si="16"/>
        <v>1.5281220666433145E-2</v>
      </c>
      <c r="T76" s="87">
        <f t="shared" si="16"/>
        <v>4.438895285905909E-2</v>
      </c>
      <c r="V76" s="29">
        <v>0.15</v>
      </c>
    </row>
    <row r="77" spans="2:22" ht="19" customHeight="1" x14ac:dyDescent="0.35">
      <c r="M77" s="2">
        <v>70</v>
      </c>
      <c r="N77" s="85">
        <v>5.4724534826915638E-2</v>
      </c>
      <c r="O77" s="85">
        <f t="shared" si="14"/>
        <v>6.2933215050952979E-2</v>
      </c>
      <c r="P77" s="85">
        <f t="shared" si="15"/>
        <v>4.6515854602878291E-2</v>
      </c>
      <c r="Q77" s="86"/>
      <c r="R77" s="87">
        <f t="shared" si="16"/>
        <v>2.4651089661434443E-2</v>
      </c>
      <c r="S77" s="87">
        <f t="shared" si="16"/>
        <v>1.4382504134344644E-2</v>
      </c>
      <c r="T77" s="87">
        <f t="shared" si="16"/>
        <v>4.2429317834144796E-2</v>
      </c>
      <c r="V77" s="29">
        <v>0.15</v>
      </c>
    </row>
    <row r="78" spans="2:22" ht="19" customHeight="1" x14ac:dyDescent="0.35">
      <c r="M78" s="1" t="s">
        <v>100</v>
      </c>
      <c r="N78" s="85">
        <v>5.4719025894398587E-2</v>
      </c>
      <c r="O78" s="85">
        <f t="shared" si="14"/>
        <v>6.2926879778558376E-2</v>
      </c>
      <c r="P78" s="85">
        <f t="shared" si="15"/>
        <v>4.6511172010238799E-2</v>
      </c>
      <c r="Q78" s="86"/>
      <c r="R78" s="87">
        <f t="shared" si="16"/>
        <v>2.3380672183726855E-2</v>
      </c>
      <c r="S78" s="87">
        <f t="shared" si="16"/>
        <v>1.3536644297824738E-2</v>
      </c>
      <c r="T78" s="87">
        <f t="shared" si="16"/>
        <v>4.0556198065065441E-2</v>
      </c>
      <c r="V78" s="29">
        <v>0.15</v>
      </c>
    </row>
  </sheetData>
  <mergeCells count="24">
    <mergeCell ref="D39:I39"/>
    <mergeCell ref="K39:K40"/>
    <mergeCell ref="B55:K57"/>
    <mergeCell ref="C61:K64"/>
    <mergeCell ref="B67:K69"/>
    <mergeCell ref="V5:V7"/>
    <mergeCell ref="Y5:AA6"/>
    <mergeCell ref="D7:I7"/>
    <mergeCell ref="K7:K8"/>
    <mergeCell ref="D23:I23"/>
    <mergeCell ref="K23:K24"/>
    <mergeCell ref="N5:N7"/>
    <mergeCell ref="O5:O7"/>
    <mergeCell ref="P5:P7"/>
    <mergeCell ref="R5:R7"/>
    <mergeCell ref="S5:S7"/>
    <mergeCell ref="T5:T7"/>
    <mergeCell ref="N4:P4"/>
    <mergeCell ref="R4:T4"/>
    <mergeCell ref="B2:K2"/>
    <mergeCell ref="N2:P2"/>
    <mergeCell ref="R2:T2"/>
    <mergeCell ref="N3:P3"/>
    <mergeCell ref="R3:T3"/>
  </mergeCells>
  <hyperlinks>
    <hyperlink ref="F5:I5" location="Calculations_OIS!AW11" display="Calculations_OIS!AW11" xr:uid="{3BFD759C-166B-4971-B2FA-5A686EB9F971}"/>
  </hyperlinks>
  <printOptions horizontalCentered="1" verticalCentered="1"/>
  <pageMargins left="0.7086614173228347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21ED8-CCEA-4F25-AA29-D43E8D564490}">
  <sheetPr codeName="Sheet21">
    <tabColor theme="0"/>
  </sheetPr>
  <dimension ref="B1:AG78"/>
  <sheetViews>
    <sheetView zoomScale="85" zoomScaleNormal="85" workbookViewId="0">
      <selection activeCell="B1" sqref="B1"/>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2" width="8.7265625" style="1"/>
    <col min="13" max="13" width="5.1796875" style="1" customWidth="1"/>
    <col min="14" max="16" width="18.54296875" style="1" customWidth="1"/>
    <col min="17" max="17" width="5.26953125" style="1" customWidth="1"/>
    <col min="18" max="20" width="18.54296875" style="1" customWidth="1"/>
    <col min="21" max="21" width="5.6328125" style="1" customWidth="1"/>
    <col min="22" max="22" width="12.54296875" style="1" customWidth="1"/>
    <col min="23" max="24" width="8.7265625" style="1"/>
    <col min="25" max="25" width="6.6328125" style="1" bestFit="1" customWidth="1"/>
    <col min="26" max="26" width="18" style="1" bestFit="1" customWidth="1"/>
    <col min="27" max="27" width="13.08984375" style="1" bestFit="1" customWidth="1"/>
    <col min="28" max="28" width="8.7265625" style="1"/>
    <col min="29" max="31" width="12.26953125" style="1" customWidth="1"/>
    <col min="32" max="16384" width="8.7265625" style="1"/>
  </cols>
  <sheetData>
    <row r="1" spans="2:33" ht="35.15" customHeight="1" x14ac:dyDescent="0.35"/>
    <row r="2" spans="2:33" ht="21" customHeight="1" x14ac:dyDescent="0.35">
      <c r="B2" s="182" t="s">
        <v>64</v>
      </c>
      <c r="C2" s="182"/>
      <c r="D2" s="182"/>
      <c r="E2" s="182"/>
      <c r="F2" s="182"/>
      <c r="G2" s="182"/>
      <c r="H2" s="182"/>
      <c r="I2" s="182"/>
      <c r="J2" s="182"/>
      <c r="K2" s="182"/>
      <c r="N2" s="180" t="s">
        <v>66</v>
      </c>
      <c r="O2" s="180"/>
      <c r="P2" s="180"/>
      <c r="R2" s="180" t="s">
        <v>101</v>
      </c>
      <c r="S2" s="180"/>
      <c r="T2" s="180"/>
    </row>
    <row r="3" spans="2:33" ht="19" customHeight="1" x14ac:dyDescent="0.35">
      <c r="B3" s="36" t="s">
        <v>47</v>
      </c>
      <c r="D3" s="2"/>
      <c r="F3" s="42" t="s">
        <v>22</v>
      </c>
      <c r="G3" s="36" t="s">
        <v>86</v>
      </c>
      <c r="H3" s="35"/>
      <c r="I3" s="35"/>
      <c r="N3" s="181" t="str">
        <f>G3</f>
        <v>End-Magh (2081)</v>
      </c>
      <c r="O3" s="181"/>
      <c r="P3" s="181"/>
      <c r="R3" s="181" t="str">
        <f>N3</f>
        <v>End-Magh (2081)</v>
      </c>
      <c r="S3" s="181"/>
      <c r="T3" s="181"/>
    </row>
    <row r="4" spans="2:33" ht="19" customHeight="1" thickBot="1" x14ac:dyDescent="0.4">
      <c r="B4" s="37"/>
      <c r="D4" s="2"/>
      <c r="H4" s="35"/>
      <c r="I4" s="35"/>
      <c r="N4" s="178" t="s">
        <v>46</v>
      </c>
      <c r="O4" s="178"/>
      <c r="P4" s="178"/>
      <c r="R4" s="178" t="str">
        <f>N4</f>
        <v>Nepali risk-free curves - General bucket</v>
      </c>
      <c r="S4" s="178"/>
      <c r="T4" s="178"/>
    </row>
    <row r="5" spans="2:33" ht="19" customHeight="1" x14ac:dyDescent="0.35">
      <c r="B5" s="36" t="s">
        <v>83</v>
      </c>
      <c r="C5" s="36"/>
      <c r="D5" s="2"/>
      <c r="E5" s="2"/>
      <c r="G5" s="35"/>
      <c r="H5" s="35"/>
      <c r="I5" s="35"/>
      <c r="N5" s="174" t="s">
        <v>23</v>
      </c>
      <c r="O5" s="174" t="s">
        <v>41</v>
      </c>
      <c r="P5" s="174" t="s">
        <v>42</v>
      </c>
      <c r="R5" s="175" t="str">
        <f>N5</f>
        <v>General 
non-stressed 
zero coupon rates</v>
      </c>
      <c r="S5" s="175" t="str">
        <f>O5</f>
        <v>General 
Stress up 
zero coupon rates</v>
      </c>
      <c r="T5" s="175" t="str">
        <f>P5</f>
        <v>General 
Stress down 
zero coupon rates</v>
      </c>
      <c r="V5" s="165" t="s">
        <v>44</v>
      </c>
      <c r="Y5" s="168" t="s">
        <v>92</v>
      </c>
      <c r="Z5" s="169"/>
      <c r="AA5" s="170"/>
      <c r="AD5" s="121" t="s">
        <v>96</v>
      </c>
      <c r="AE5" s="121"/>
      <c r="AG5" s="84"/>
    </row>
    <row r="6" spans="2:33" ht="19" customHeight="1" thickBot="1" x14ac:dyDescent="0.4">
      <c r="B6" s="2"/>
      <c r="C6" s="2"/>
      <c r="D6" s="2"/>
      <c r="E6" s="2"/>
      <c r="F6" s="2"/>
      <c r="G6" s="2"/>
      <c r="H6" s="2"/>
      <c r="N6" s="174"/>
      <c r="O6" s="174"/>
      <c r="P6" s="174"/>
      <c r="R6" s="176"/>
      <c r="S6" s="176"/>
      <c r="T6" s="176"/>
      <c r="V6" s="166"/>
      <c r="Y6" s="171"/>
      <c r="Z6" s="172"/>
      <c r="AA6" s="173"/>
      <c r="AD6" s="84"/>
      <c r="AE6" s="84"/>
      <c r="AG6" s="84"/>
    </row>
    <row r="7" spans="2:33" ht="19" customHeight="1" thickBot="1" x14ac:dyDescent="0.4">
      <c r="B7" s="5"/>
      <c r="C7" s="2" t="s">
        <v>5</v>
      </c>
      <c r="D7" s="140" t="s">
        <v>82</v>
      </c>
      <c r="E7" s="141"/>
      <c r="F7" s="141"/>
      <c r="G7" s="141"/>
      <c r="H7" s="141"/>
      <c r="I7" s="142"/>
      <c r="K7" s="143" t="s">
        <v>20</v>
      </c>
      <c r="N7" s="174"/>
      <c r="O7" s="174"/>
      <c r="P7" s="174"/>
      <c r="R7" s="177"/>
      <c r="S7" s="177"/>
      <c r="T7" s="177"/>
      <c r="V7" s="167"/>
      <c r="AE7" s="84"/>
      <c r="AG7" s="84"/>
    </row>
    <row r="8" spans="2:33" ht="19" customHeight="1" thickBot="1" x14ac:dyDescent="0.4">
      <c r="B8" s="3"/>
      <c r="C8" s="4" t="s">
        <v>1</v>
      </c>
      <c r="D8" s="6" t="s">
        <v>0</v>
      </c>
      <c r="E8" s="6" t="s">
        <v>13</v>
      </c>
      <c r="F8" s="6" t="s">
        <v>2</v>
      </c>
      <c r="G8" s="6" t="s">
        <v>3</v>
      </c>
      <c r="H8" s="6" t="s">
        <v>68</v>
      </c>
      <c r="I8" s="7" t="s">
        <v>6</v>
      </c>
      <c r="J8" s="8" t="s">
        <v>7</v>
      </c>
      <c r="K8" s="144"/>
      <c r="M8" s="2">
        <v>1</v>
      </c>
      <c r="N8" s="85">
        <v>5.7568864000852579E-2</v>
      </c>
      <c r="O8" s="85">
        <f>N8*(1+V8)</f>
        <v>8.9231739201321505E-2</v>
      </c>
      <c r="P8" s="85">
        <f>N8*(1-V8)</f>
        <v>2.5905988800383657E-2</v>
      </c>
      <c r="Q8" s="86"/>
      <c r="R8" s="87">
        <f xml:space="preserve"> ( 1 +N8 ) ^-($M8 - 0.5)</f>
        <v>0.97240161595495345</v>
      </c>
      <c r="S8" s="87">
        <f t="shared" ref="S8:T57" si="0" xml:space="preserve"> ( 1 +O8 ) ^-($M8 - 0.5)</f>
        <v>0.95816401439815946</v>
      </c>
      <c r="T8" s="87">
        <f t="shared" si="0"/>
        <v>0.98729336291217562</v>
      </c>
      <c r="V8" s="29">
        <v>0.55000000000000004</v>
      </c>
      <c r="Y8" s="122" t="s">
        <v>93</v>
      </c>
      <c r="Z8" s="123" t="s">
        <v>95</v>
      </c>
      <c r="AA8" s="124" t="s">
        <v>94</v>
      </c>
      <c r="AD8" s="120" t="s">
        <v>97</v>
      </c>
      <c r="AE8" s="84"/>
      <c r="AG8" s="84"/>
    </row>
    <row r="9" spans="2:33" ht="19" customHeight="1" thickBot="1" x14ac:dyDescent="0.4">
      <c r="B9" s="25">
        <v>20811030</v>
      </c>
      <c r="C9" s="2"/>
      <c r="D9" s="2"/>
      <c r="E9" s="2"/>
      <c r="F9" s="2"/>
      <c r="G9" s="2"/>
      <c r="H9" s="2"/>
      <c r="I9" s="2"/>
      <c r="J9" s="2"/>
      <c r="M9" s="2">
        <v>2</v>
      </c>
      <c r="N9" s="85">
        <v>5.5524371603960843E-2</v>
      </c>
      <c r="O9" s="85">
        <f t="shared" ref="O9:O72" si="1">N9*(1+V9)</f>
        <v>8.6062775986139303E-2</v>
      </c>
      <c r="P9" s="85">
        <f t="shared" ref="P9:P72" si="2">N9*(1-V9)</f>
        <v>2.4985967221782375E-2</v>
      </c>
      <c r="Q9" s="86"/>
      <c r="R9" s="87">
        <f t="shared" ref="R9:R57" si="3" xml:space="preserve"> ( 1 +N9 ) ^-($M9 - 0.5)</f>
        <v>0.92214157309888567</v>
      </c>
      <c r="S9" s="87">
        <f t="shared" si="0"/>
        <v>0.88352248562401026</v>
      </c>
      <c r="T9" s="87">
        <f t="shared" si="0"/>
        <v>0.96365842028048598</v>
      </c>
      <c r="V9" s="29">
        <v>0.55000000000000004</v>
      </c>
      <c r="Y9" s="125">
        <v>1</v>
      </c>
      <c r="Z9" s="126">
        <v>0.2</v>
      </c>
      <c r="AA9" s="127">
        <v>7.4999999999999997E-3</v>
      </c>
      <c r="AD9" s="119">
        <v>5.4416666666666669E-2</v>
      </c>
    </row>
    <row r="10" spans="2:33" ht="19" customHeight="1" x14ac:dyDescent="0.35">
      <c r="B10" s="9">
        <v>1</v>
      </c>
      <c r="C10" s="104">
        <v>6.3536999999999552E-2</v>
      </c>
      <c r="D10" s="105">
        <v>4.6835345402746052E-2</v>
      </c>
      <c r="E10" s="105">
        <v>2.4688134127932235E-2</v>
      </c>
      <c r="F10" s="43">
        <v>3.0634250000013852E-2</v>
      </c>
      <c r="G10" s="43">
        <v>4.3516335854998561E-2</v>
      </c>
      <c r="H10" s="43">
        <v>2.0524000000006787E-2</v>
      </c>
      <c r="I10" s="43">
        <f>IF(  ABS( MAX( D10:H10 ) )  &gt;  ABS(  MIN(D10:H10 ) ),
                                                 (  SUM(D10:H10) - ABS( MAX(D10:H10) ) ) / 4,
                                                  (  SUM(D10:H10) +  ABS( MIN(D10:H10)  )  )   / 4 )</f>
        <v>2.9840679995737855E-2</v>
      </c>
      <c r="J10" s="106">
        <f t="shared" ref="J10:J19" si="4" xml:space="preserve"> IF( I10 &gt; 0, MAX( -$AA9, -I10*$Z9 ), MIN( $AA9, -I10*$Z9 )  )</f>
        <v>-5.9681359991475714E-3</v>
      </c>
      <c r="K10" s="107">
        <f>C10+J10</f>
        <v>5.7568864000851983E-2</v>
      </c>
      <c r="M10" s="2">
        <v>3</v>
      </c>
      <c r="N10" s="85">
        <v>5.547019512327811E-2</v>
      </c>
      <c r="O10" s="85">
        <f t="shared" si="1"/>
        <v>8.5978802441081068E-2</v>
      </c>
      <c r="P10" s="85">
        <f t="shared" si="2"/>
        <v>2.4961587805475145E-2</v>
      </c>
      <c r="Q10" s="86"/>
      <c r="R10" s="87">
        <f t="shared" si="3"/>
        <v>0.87374572726655308</v>
      </c>
      <c r="S10" s="87">
        <f t="shared" si="0"/>
        <v>0.81366686298926671</v>
      </c>
      <c r="T10" s="87">
        <f t="shared" si="0"/>
        <v>0.94022333506735156</v>
      </c>
      <c r="V10" s="29">
        <v>0.55000000000000004</v>
      </c>
      <c r="Y10" s="128">
        <v>2</v>
      </c>
      <c r="Z10" s="129">
        <v>0.2</v>
      </c>
      <c r="AA10" s="130">
        <v>7.4999999999999997E-3</v>
      </c>
      <c r="AD10" s="84"/>
    </row>
    <row r="11" spans="2:33" ht="19" customHeight="1" x14ac:dyDescent="0.35">
      <c r="B11" s="10">
        <v>2</v>
      </c>
      <c r="C11" s="108">
        <v>6.107718877145385E-2</v>
      </c>
      <c r="D11" s="109">
        <v>4.5293215768875461E-2</v>
      </c>
      <c r="E11" s="44">
        <v>2.3276173743675965E-2</v>
      </c>
      <c r="F11" s="44">
        <v>2.6754778771468812E-2</v>
      </c>
      <c r="G11" s="44">
        <v>4.2156578380055931E-2</v>
      </c>
      <c r="H11" s="44">
        <v>1.8868812454677641E-2</v>
      </c>
      <c r="I11" s="44">
        <f t="shared" ref="I11:I19" si="5">IF(  ABS( MAX( D11:H11 ) )  &gt;  ABS(  MIN(D11:H11 ) ),
                                                 (  SUM(D11:H11) - ABS( MAX(D11:H11) ) ) / 4,
                                                  (  SUM(D11:H11) +  ABS( MIN(D11:H11)  )  )   / 4 )</f>
        <v>2.7764085837469588E-2</v>
      </c>
      <c r="J11" s="110">
        <f t="shared" si="4"/>
        <v>-5.5528171674939179E-3</v>
      </c>
      <c r="K11" s="111">
        <f t="shared" ref="K11:K19" si="6">C11+J11</f>
        <v>5.5524371603959934E-2</v>
      </c>
      <c r="M11" s="2">
        <v>4</v>
      </c>
      <c r="N11" s="85">
        <v>5.5706913552364457E-2</v>
      </c>
      <c r="O11" s="85">
        <f t="shared" si="1"/>
        <v>8.6345716006164905E-2</v>
      </c>
      <c r="P11" s="85">
        <f t="shared" si="2"/>
        <v>2.5068111098564001E-2</v>
      </c>
      <c r="Q11" s="86"/>
      <c r="R11" s="87">
        <f t="shared" si="3"/>
        <v>0.82717656204035217</v>
      </c>
      <c r="S11" s="87">
        <f t="shared" si="0"/>
        <v>0.74836213234783699</v>
      </c>
      <c r="T11" s="87">
        <f t="shared" si="0"/>
        <v>0.91699183497976722</v>
      </c>
      <c r="V11" s="29">
        <v>0.55000000000000004</v>
      </c>
      <c r="Y11" s="128">
        <v>3</v>
      </c>
      <c r="Z11" s="129">
        <v>0.2</v>
      </c>
      <c r="AA11" s="130">
        <v>7.4999999999999997E-3</v>
      </c>
      <c r="AD11" s="120" t="s">
        <v>98</v>
      </c>
    </row>
    <row r="12" spans="2:33" ht="19" customHeight="1" x14ac:dyDescent="0.35">
      <c r="B12" s="10">
        <v>3</v>
      </c>
      <c r="C12" s="108">
        <v>6.0982589858923131E-2</v>
      </c>
      <c r="D12" s="109">
        <v>4.5400831882179915E-2</v>
      </c>
      <c r="E12" s="44">
        <v>2.3706867493266559E-2</v>
      </c>
      <c r="F12" s="44">
        <v>2.5405429858937456E-2</v>
      </c>
      <c r="G12" s="44">
        <v>4.216054797244162E-2</v>
      </c>
      <c r="H12" s="44">
        <v>1.8975049388277432E-2</v>
      </c>
      <c r="I12" s="44">
        <f t="shared" si="5"/>
        <v>2.7561973678230767E-2</v>
      </c>
      <c r="J12" s="110">
        <f t="shared" si="4"/>
        <v>-5.5123947356461537E-3</v>
      </c>
      <c r="K12" s="111">
        <f t="shared" si="6"/>
        <v>5.5470195123276979E-2</v>
      </c>
      <c r="M12" s="2">
        <v>5</v>
      </c>
      <c r="N12" s="85">
        <v>5.5940959247599675E-2</v>
      </c>
      <c r="O12" s="85">
        <f t="shared" si="1"/>
        <v>7.2723247021879586E-2</v>
      </c>
      <c r="P12" s="85">
        <f t="shared" si="2"/>
        <v>3.9158671473319771E-2</v>
      </c>
      <c r="Q12" s="86"/>
      <c r="R12" s="87">
        <f t="shared" si="3"/>
        <v>0.78274740608523707</v>
      </c>
      <c r="S12" s="87">
        <f t="shared" si="0"/>
        <v>0.72913069988650958</v>
      </c>
      <c r="T12" s="87">
        <f t="shared" si="0"/>
        <v>0.84126264064805334</v>
      </c>
      <c r="V12" s="30">
        <v>0.3</v>
      </c>
      <c r="Y12" s="128">
        <v>4</v>
      </c>
      <c r="Z12" s="129">
        <v>0.2</v>
      </c>
      <c r="AA12" s="130">
        <v>7.4999999999999997E-3</v>
      </c>
      <c r="AD12" s="119" t="s">
        <v>99</v>
      </c>
    </row>
    <row r="13" spans="2:33" ht="19" customHeight="1" x14ac:dyDescent="0.35">
      <c r="B13" s="10">
        <v>4</v>
      </c>
      <c r="C13" s="108">
        <v>6.1228553137291364E-2</v>
      </c>
      <c r="D13" s="109">
        <v>4.5644686295996939E-2</v>
      </c>
      <c r="E13" s="44">
        <v>2.4269837808804873E-2</v>
      </c>
      <c r="F13" s="44">
        <v>2.4678773137305265E-2</v>
      </c>
      <c r="G13" s="44">
        <v>4.2221201848366086E-2</v>
      </c>
      <c r="H13" s="44">
        <v>1.9262978904086347E-2</v>
      </c>
      <c r="I13" s="44">
        <f t="shared" si="5"/>
        <v>2.7608197924640643E-2</v>
      </c>
      <c r="J13" s="110">
        <f t="shared" si="4"/>
        <v>-5.5216395849281286E-3</v>
      </c>
      <c r="K13" s="111">
        <f t="shared" si="6"/>
        <v>5.5706913552363235E-2</v>
      </c>
      <c r="M13" s="2">
        <v>6</v>
      </c>
      <c r="N13" s="85">
        <v>5.6186725354308686E-2</v>
      </c>
      <c r="O13" s="85">
        <f t="shared" si="1"/>
        <v>7.3042742960601301E-2</v>
      </c>
      <c r="P13" s="85">
        <f t="shared" si="2"/>
        <v>3.9330707748016079E-2</v>
      </c>
      <c r="Q13" s="86"/>
      <c r="R13" s="87">
        <f t="shared" si="3"/>
        <v>0.74033132168682214</v>
      </c>
      <c r="S13" s="87">
        <f t="shared" si="0"/>
        <v>0.67858832030866401</v>
      </c>
      <c r="T13" s="87">
        <f t="shared" si="0"/>
        <v>0.80882455124251673</v>
      </c>
      <c r="V13" s="30">
        <v>0.3</v>
      </c>
      <c r="Y13" s="128">
        <v>5</v>
      </c>
      <c r="Z13" s="129">
        <v>0.2</v>
      </c>
      <c r="AA13" s="130">
        <v>7.4999999999999997E-3</v>
      </c>
      <c r="AD13" s="84"/>
    </row>
    <row r="14" spans="2:33" ht="19" customHeight="1" thickBot="1" x14ac:dyDescent="0.4">
      <c r="B14" s="10">
        <v>5</v>
      </c>
      <c r="C14" s="112">
        <v>6.1458916736536251E-2</v>
      </c>
      <c r="D14" s="113">
        <v>4.5873548437600498E-2</v>
      </c>
      <c r="E14" s="45">
        <v>2.4712189549918495E-2</v>
      </c>
      <c r="F14" s="45">
        <v>2.4175396736550114E-2</v>
      </c>
      <c r="G14" s="45">
        <v>4.2002363007081822E-2</v>
      </c>
      <c r="H14" s="45">
        <v>1.9469200485202398E-2</v>
      </c>
      <c r="I14" s="45">
        <f t="shared" si="5"/>
        <v>2.7589787444688207E-2</v>
      </c>
      <c r="J14" s="114">
        <f t="shared" si="4"/>
        <v>-5.5179574889376417E-3</v>
      </c>
      <c r="K14" s="115">
        <f t="shared" si="6"/>
        <v>5.5940959247598607E-2</v>
      </c>
      <c r="M14" s="2">
        <v>7</v>
      </c>
      <c r="N14" s="85">
        <v>5.6391444366643118E-2</v>
      </c>
      <c r="O14" s="85">
        <f t="shared" si="1"/>
        <v>7.3308877676636061E-2</v>
      </c>
      <c r="P14" s="85">
        <f t="shared" si="2"/>
        <v>3.9474011056650181E-2</v>
      </c>
      <c r="Q14" s="86"/>
      <c r="R14" s="87">
        <f t="shared" si="3"/>
        <v>0.70006491216292277</v>
      </c>
      <c r="S14" s="87">
        <f t="shared" si="0"/>
        <v>0.63137780339608462</v>
      </c>
      <c r="T14" s="87">
        <f t="shared" si="0"/>
        <v>0.77751964140020613</v>
      </c>
      <c r="V14" s="30">
        <v>0.3</v>
      </c>
      <c r="Y14" s="128">
        <v>6</v>
      </c>
      <c r="Z14" s="129">
        <v>0.2</v>
      </c>
      <c r="AA14" s="130">
        <v>7.4999999999999997E-3</v>
      </c>
      <c r="AC14" s="28"/>
      <c r="AD14" s="84"/>
    </row>
    <row r="15" spans="2:33" ht="19" customHeight="1" x14ac:dyDescent="0.35">
      <c r="B15" s="10">
        <v>6</v>
      </c>
      <c r="C15" s="108">
        <v>6.1684915556500464E-2</v>
      </c>
      <c r="D15" s="109">
        <v>4.583532778454269E-2</v>
      </c>
      <c r="E15" s="44">
        <v>2.4947596579379283E-2</v>
      </c>
      <c r="F15" s="44">
        <v>2.3818495556513941E-2</v>
      </c>
      <c r="G15" s="44">
        <v>4.1590106942321237E-2</v>
      </c>
      <c r="H15" s="44">
        <v>1.9607604965641068E-2</v>
      </c>
      <c r="I15" s="49">
        <f t="shared" si="5"/>
        <v>2.7490951010963882E-2</v>
      </c>
      <c r="J15" s="110">
        <f t="shared" si="4"/>
        <v>-5.4981902021927764E-3</v>
      </c>
      <c r="K15" s="116">
        <f t="shared" si="6"/>
        <v>5.6186725354307687E-2</v>
      </c>
      <c r="M15" s="2">
        <v>8</v>
      </c>
      <c r="N15" s="85">
        <v>5.6553134595579202E-2</v>
      </c>
      <c r="O15" s="85">
        <f t="shared" si="1"/>
        <v>6.5036104784916074E-2</v>
      </c>
      <c r="P15" s="85">
        <f t="shared" si="2"/>
        <v>4.8070164406242323E-2</v>
      </c>
      <c r="Q15" s="86"/>
      <c r="R15" s="87">
        <f t="shared" si="3"/>
        <v>0.66193436541345652</v>
      </c>
      <c r="S15" s="87">
        <f t="shared" si="0"/>
        <v>0.62340103683944836</v>
      </c>
      <c r="T15" s="87">
        <f t="shared" si="0"/>
        <v>0.70318939892375432</v>
      </c>
      <c r="V15" s="29">
        <v>0.15</v>
      </c>
      <c r="Y15" s="128">
        <v>7</v>
      </c>
      <c r="Z15" s="129">
        <v>0.2</v>
      </c>
      <c r="AA15" s="130">
        <v>7.4999999999999997E-3</v>
      </c>
      <c r="AC15" s="28"/>
      <c r="AD15" s="84"/>
    </row>
    <row r="16" spans="2:33" ht="19" customHeight="1" x14ac:dyDescent="0.35">
      <c r="B16" s="10">
        <v>7</v>
      </c>
      <c r="C16" s="108">
        <v>6.1866432305768937E-2</v>
      </c>
      <c r="D16" s="109">
        <v>4.5698745386954176E-2</v>
      </c>
      <c r="E16" s="44">
        <v>2.498916840440657E-2</v>
      </c>
      <c r="F16" s="44">
        <v>2.3538462305781938E-2</v>
      </c>
      <c r="G16" s="44">
        <v>4.1263882452429623E-2</v>
      </c>
      <c r="H16" s="44">
        <v>1.9708245619920017E-2</v>
      </c>
      <c r="I16" s="44">
        <f t="shared" si="5"/>
        <v>2.7374939695634537E-2</v>
      </c>
      <c r="J16" s="110">
        <f t="shared" si="4"/>
        <v>-5.4749879391269079E-3</v>
      </c>
      <c r="K16" s="111">
        <f t="shared" si="6"/>
        <v>5.6391444366642028E-2</v>
      </c>
      <c r="M16" s="2">
        <v>9</v>
      </c>
      <c r="N16" s="85">
        <v>5.6692080963642644E-2</v>
      </c>
      <c r="O16" s="85">
        <f t="shared" si="1"/>
        <v>6.5195893108189032E-2</v>
      </c>
      <c r="P16" s="85">
        <f t="shared" si="2"/>
        <v>4.8188268819096249E-2</v>
      </c>
      <c r="Q16" s="86"/>
      <c r="R16" s="87">
        <f t="shared" si="3"/>
        <v>0.62580373607022699</v>
      </c>
      <c r="S16" s="87">
        <f t="shared" si="0"/>
        <v>0.58458732079699927</v>
      </c>
      <c r="T16" s="87">
        <f t="shared" si="0"/>
        <v>0.67029502180250566</v>
      </c>
      <c r="V16" s="29">
        <v>0.15</v>
      </c>
      <c r="Y16" s="128">
        <v>8</v>
      </c>
      <c r="Z16" s="129">
        <v>0.2</v>
      </c>
      <c r="AA16" s="130">
        <v>7.4999999999999997E-3</v>
      </c>
      <c r="AC16" s="28"/>
      <c r="AD16" s="84"/>
    </row>
    <row r="17" spans="2:27" ht="19" customHeight="1" x14ac:dyDescent="0.35">
      <c r="B17" s="10">
        <v>8</v>
      </c>
      <c r="C17" s="108">
        <v>6.1986584677547363E-2</v>
      </c>
      <c r="D17" s="109">
        <v>4.544548927364267E-2</v>
      </c>
      <c r="E17" s="44">
        <v>2.4882156205789929E-2</v>
      </c>
      <c r="F17" s="44">
        <v>2.3285204677560234E-2</v>
      </c>
      <c r="G17" s="44">
        <v>4.076279623914858E-2</v>
      </c>
      <c r="H17" s="44">
        <v>1.9738844516884679E-2</v>
      </c>
      <c r="I17" s="44">
        <f t="shared" si="5"/>
        <v>2.7167250409845856E-2</v>
      </c>
      <c r="J17" s="110">
        <f t="shared" si="4"/>
        <v>-5.4334500819691713E-3</v>
      </c>
      <c r="K17" s="111">
        <f t="shared" si="6"/>
        <v>5.6553134595578189E-2</v>
      </c>
      <c r="M17" s="2">
        <v>10</v>
      </c>
      <c r="N17" s="85">
        <v>5.6823112532400355E-2</v>
      </c>
      <c r="O17" s="85">
        <f t="shared" si="1"/>
        <v>6.5346579412260408E-2</v>
      </c>
      <c r="P17" s="85">
        <f t="shared" si="2"/>
        <v>4.8299645652540302E-2</v>
      </c>
      <c r="Q17" s="86"/>
      <c r="R17" s="87">
        <f t="shared" si="3"/>
        <v>0.59153183825241129</v>
      </c>
      <c r="S17" s="87">
        <f t="shared" si="0"/>
        <v>0.54807034003234512</v>
      </c>
      <c r="T17" s="87">
        <f t="shared" si="0"/>
        <v>0.63883445225369839</v>
      </c>
      <c r="V17" s="29">
        <v>0.15</v>
      </c>
      <c r="Y17" s="128">
        <v>9</v>
      </c>
      <c r="Z17" s="129">
        <v>0.2</v>
      </c>
      <c r="AA17" s="130">
        <v>7.4999999999999997E-3</v>
      </c>
    </row>
    <row r="18" spans="2:27" ht="19" customHeight="1" thickBot="1" x14ac:dyDescent="0.4">
      <c r="B18" s="10">
        <v>9</v>
      </c>
      <c r="C18" s="108">
        <v>6.207588177201151E-2</v>
      </c>
      <c r="D18" s="109">
        <v>4.521340849232014E-2</v>
      </c>
      <c r="E18" s="44">
        <v>2.4718841204030673E-2</v>
      </c>
      <c r="F18" s="44">
        <v>2.3040051772024173E-2</v>
      </c>
      <c r="G18" s="44">
        <v>4.0178240106318652E-2</v>
      </c>
      <c r="H18" s="44">
        <v>1.9738883085021808E-2</v>
      </c>
      <c r="I18" s="44">
        <f t="shared" si="5"/>
        <v>2.6919004041848826E-2</v>
      </c>
      <c r="J18" s="110">
        <f t="shared" si="4"/>
        <v>-5.3838008083697654E-3</v>
      </c>
      <c r="K18" s="111">
        <f t="shared" si="6"/>
        <v>5.6692080963641742E-2</v>
      </c>
      <c r="M18" s="2">
        <v>11</v>
      </c>
      <c r="N18" s="85">
        <v>5.6893262972118386E-2</v>
      </c>
      <c r="O18" s="85">
        <f t="shared" si="1"/>
        <v>6.5427252417936135E-2</v>
      </c>
      <c r="P18" s="85">
        <f t="shared" si="2"/>
        <v>4.8359273526300629E-2</v>
      </c>
      <c r="Q18" s="86"/>
      <c r="R18" s="87">
        <f t="shared" si="3"/>
        <v>0.55933647312531853</v>
      </c>
      <c r="S18" s="87">
        <f t="shared" si="0"/>
        <v>0.51404375316706941</v>
      </c>
      <c r="T18" s="87">
        <f t="shared" si="0"/>
        <v>0.60903677531233769</v>
      </c>
      <c r="V18" s="29">
        <v>0.15</v>
      </c>
      <c r="Y18" s="131">
        <v>10</v>
      </c>
      <c r="Z18" s="132">
        <v>0.2</v>
      </c>
      <c r="AA18" s="133">
        <v>7.4999999999999997E-3</v>
      </c>
    </row>
    <row r="19" spans="2:27" ht="19" customHeight="1" thickBot="1" x14ac:dyDescent="0.4">
      <c r="B19" s="11">
        <v>10</v>
      </c>
      <c r="C19" s="112">
        <v>6.2160319133936826E-2</v>
      </c>
      <c r="D19" s="113">
        <v>4.4974101637837993E-2</v>
      </c>
      <c r="E19" s="45">
        <v>2.4567091982734768E-2</v>
      </c>
      <c r="F19" s="45">
        <v>2.280525913394893E-2</v>
      </c>
      <c r="G19" s="45">
        <v>3.9642466518638564E-2</v>
      </c>
      <c r="H19" s="45">
        <v>1.9729314395424913E-2</v>
      </c>
      <c r="I19" s="45">
        <f t="shared" si="5"/>
        <v>2.6686033007686794E-2</v>
      </c>
      <c r="J19" s="114">
        <f t="shared" si="4"/>
        <v>-5.3372066015373587E-3</v>
      </c>
      <c r="K19" s="117">
        <f t="shared" si="6"/>
        <v>5.6823112532399467E-2</v>
      </c>
      <c r="M19" s="2">
        <v>12</v>
      </c>
      <c r="N19" s="85">
        <v>5.6909698172132872E-2</v>
      </c>
      <c r="O19" s="85">
        <f t="shared" si="1"/>
        <v>6.5446152897952803E-2</v>
      </c>
      <c r="P19" s="85">
        <f t="shared" si="2"/>
        <v>4.8373243446312941E-2</v>
      </c>
      <c r="Q19" s="86"/>
      <c r="R19" s="87">
        <f t="shared" si="3"/>
        <v>0.52913238828513354</v>
      </c>
      <c r="S19" s="87">
        <f t="shared" si="0"/>
        <v>0.48237821462471264</v>
      </c>
      <c r="T19" s="87">
        <f t="shared" si="0"/>
        <v>0.58085378517702146</v>
      </c>
      <c r="V19" s="29">
        <v>0.15</v>
      </c>
    </row>
    <row r="20" spans="2:27" ht="19" customHeight="1" x14ac:dyDescent="0.35">
      <c r="M20" s="2">
        <v>13</v>
      </c>
      <c r="N20" s="85">
        <v>5.6890885674213854E-2</v>
      </c>
      <c r="O20" s="85">
        <f t="shared" si="1"/>
        <v>6.542451852534592E-2</v>
      </c>
      <c r="P20" s="85">
        <f t="shared" si="2"/>
        <v>4.8357252823081773E-2</v>
      </c>
      <c r="Q20" s="86"/>
      <c r="R20" s="87">
        <f t="shared" si="3"/>
        <v>0.50075245993760076</v>
      </c>
      <c r="S20" s="87">
        <f t="shared" si="0"/>
        <v>0.45286255572876699</v>
      </c>
      <c r="T20" s="87">
        <f t="shared" si="0"/>
        <v>0.55415811664915926</v>
      </c>
      <c r="V20" s="29">
        <v>0.15</v>
      </c>
    </row>
    <row r="21" spans="2:27" ht="19" customHeight="1" x14ac:dyDescent="0.35">
      <c r="M21" s="2">
        <v>14</v>
      </c>
      <c r="N21" s="85">
        <v>5.6849157507402825E-2</v>
      </c>
      <c r="O21" s="85">
        <f t="shared" si="1"/>
        <v>6.5376531133513244E-2</v>
      </c>
      <c r="P21" s="85">
        <f t="shared" si="2"/>
        <v>4.83217838812924E-2</v>
      </c>
      <c r="Q21" s="86"/>
      <c r="R21" s="87">
        <f t="shared" si="3"/>
        <v>0.47405029953066263</v>
      </c>
      <c r="S21" s="87">
        <f t="shared" si="0"/>
        <v>0.4253121644850904</v>
      </c>
      <c r="T21" s="87">
        <f t="shared" si="0"/>
        <v>0.52883812799125474</v>
      </c>
      <c r="V21" s="29">
        <v>0.15</v>
      </c>
    </row>
    <row r="22" spans="2:27" ht="19" customHeight="1" x14ac:dyDescent="0.35">
      <c r="M22" s="2">
        <v>15</v>
      </c>
      <c r="N22" s="85">
        <v>5.6792870620432367E-2</v>
      </c>
      <c r="O22" s="85">
        <f t="shared" si="1"/>
        <v>6.5311801213497223E-2</v>
      </c>
      <c r="P22" s="85">
        <f t="shared" si="2"/>
        <v>4.8273940027367512E-2</v>
      </c>
      <c r="Q22" s="86"/>
      <c r="R22" s="87">
        <f t="shared" si="3"/>
        <v>0.44889711676249555</v>
      </c>
      <c r="S22" s="87">
        <f t="shared" si="0"/>
        <v>0.39956487064565482</v>
      </c>
      <c r="T22" s="87">
        <f t="shared" si="0"/>
        <v>0.50479559147032538</v>
      </c>
      <c r="V22" s="29">
        <v>0.15</v>
      </c>
    </row>
    <row r="23" spans="2:27" ht="19" customHeight="1" x14ac:dyDescent="0.35">
      <c r="B23" s="5"/>
      <c r="C23" s="2" t="s">
        <v>5</v>
      </c>
      <c r="D23" s="140" t="s">
        <v>82</v>
      </c>
      <c r="E23" s="141"/>
      <c r="F23" s="141"/>
      <c r="G23" s="141"/>
      <c r="H23" s="141"/>
      <c r="I23" s="142"/>
      <c r="K23" s="143" t="s">
        <v>20</v>
      </c>
      <c r="M23" s="2">
        <v>16</v>
      </c>
      <c r="N23" s="85">
        <v>5.6727743778170137E-2</v>
      </c>
      <c r="O23" s="85">
        <f t="shared" si="1"/>
        <v>6.5236905344895652E-2</v>
      </c>
      <c r="P23" s="85">
        <f t="shared" si="2"/>
        <v>4.8218582211444615E-2</v>
      </c>
      <c r="Q23" s="86"/>
      <c r="R23" s="87">
        <f t="shared" si="3"/>
        <v>0.42517899325613562</v>
      </c>
      <c r="S23" s="87">
        <f t="shared" si="0"/>
        <v>0.37547742788752608</v>
      </c>
      <c r="T23" s="87">
        <f t="shared" si="0"/>
        <v>0.48194364448002269</v>
      </c>
      <c r="V23" s="29">
        <v>0.15</v>
      </c>
    </row>
    <row r="24" spans="2:27" ht="19" customHeight="1" x14ac:dyDescent="0.35">
      <c r="B24" s="3"/>
      <c r="C24" s="4" t="s">
        <v>1</v>
      </c>
      <c r="D24" s="6" t="s">
        <v>0</v>
      </c>
      <c r="E24" s="6" t="s">
        <v>13</v>
      </c>
      <c r="F24" s="6" t="s">
        <v>2</v>
      </c>
      <c r="G24" s="6" t="s">
        <v>3</v>
      </c>
      <c r="H24" s="6" t="s">
        <v>68</v>
      </c>
      <c r="I24" s="7" t="s">
        <v>6</v>
      </c>
      <c r="J24" s="8" t="s">
        <v>7</v>
      </c>
      <c r="K24" s="144"/>
      <c r="M24" s="2">
        <v>17</v>
      </c>
      <c r="N24" s="85">
        <v>5.6657710837605624E-2</v>
      </c>
      <c r="O24" s="85">
        <f t="shared" si="1"/>
        <v>6.5156367463246462E-2</v>
      </c>
      <c r="P24" s="85">
        <f t="shared" si="2"/>
        <v>4.8159054211964779E-2</v>
      </c>
      <c r="Q24" s="86"/>
      <c r="R24" s="87">
        <f t="shared" si="3"/>
        <v>0.4027945735651729</v>
      </c>
      <c r="S24" s="87">
        <f t="shared" si="0"/>
        <v>0.35292256707682518</v>
      </c>
      <c r="T24" s="87">
        <f t="shared" si="0"/>
        <v>0.46020503039900096</v>
      </c>
      <c r="V24" s="29">
        <v>0.15</v>
      </c>
    </row>
    <row r="25" spans="2:27" ht="19" customHeight="1" thickBot="1" x14ac:dyDescent="0.4">
      <c r="B25" s="25">
        <v>20810929</v>
      </c>
      <c r="C25" s="2"/>
      <c r="D25" s="2"/>
      <c r="E25" s="2"/>
      <c r="F25" s="2"/>
      <c r="G25" s="2"/>
      <c r="H25" s="2"/>
      <c r="I25" s="2"/>
      <c r="J25" s="2"/>
      <c r="M25" s="2">
        <v>18</v>
      </c>
      <c r="N25" s="85">
        <v>5.6585479509523973E-2</v>
      </c>
      <c r="O25" s="85">
        <f t="shared" si="1"/>
        <v>6.5073301435952566E-2</v>
      </c>
      <c r="P25" s="85">
        <f t="shared" si="2"/>
        <v>4.8097657583095373E-2</v>
      </c>
      <c r="Q25" s="86"/>
      <c r="R25" s="87">
        <f t="shared" si="3"/>
        <v>0.38165313651992977</v>
      </c>
      <c r="S25" s="87">
        <f t="shared" si="0"/>
        <v>0.33178655363322623</v>
      </c>
      <c r="T25" s="87">
        <f t="shared" si="0"/>
        <v>0.43951061495848232</v>
      </c>
      <c r="V25" s="29">
        <v>0.15</v>
      </c>
    </row>
    <row r="26" spans="2:27" ht="19" customHeight="1" x14ac:dyDescent="0.35">
      <c r="B26" s="9">
        <v>1</v>
      </c>
      <c r="C26" s="104">
        <v>6.5987000000001031E-2</v>
      </c>
      <c r="D26" s="105">
        <v>4.9791122323917442E-2</v>
      </c>
      <c r="E26" s="105">
        <v>2.6158969645127657E-2</v>
      </c>
      <c r="F26" s="43">
        <v>3.2874059999985446E-2</v>
      </c>
      <c r="G26" s="43">
        <v>4.492488192483067E-2</v>
      </c>
      <c r="H26" s="43">
        <v>2.3210000000002444E-2</v>
      </c>
      <c r="I26" s="43">
        <f>IF(  ABS( MAX( D26:H26 ) )  &gt;  ABS(  MIN(D26:H26 ) ),
                                                 (  SUM(D26:H26) - ABS( MAX(D26:H26) ) ) / 4,
                                                  (  SUM(D26:H26) +  ABS( MIN(D26:H26)  )  )   / 4 )</f>
        <v>3.1791977892486549E-2</v>
      </c>
      <c r="J26" s="106">
        <f t="shared" ref="J26:J35" si="7" xml:space="preserve"> IF( I26 &gt; 0, MAX( -$AA9, -I26*$Z9 ), MIN( $AA9, -I26*$Z9 )  )</f>
        <v>-6.3583955784973101E-3</v>
      </c>
      <c r="K26" s="107">
        <f>C26+J26</f>
        <v>5.9628604421503723E-2</v>
      </c>
      <c r="M26" s="2">
        <v>19</v>
      </c>
      <c r="N26" s="85">
        <v>5.6512905163807803E-2</v>
      </c>
      <c r="O26" s="85">
        <f t="shared" si="1"/>
        <v>6.4989840938378965E-2</v>
      </c>
      <c r="P26" s="85">
        <f t="shared" si="2"/>
        <v>4.8035969389236634E-2</v>
      </c>
      <c r="Q26" s="86"/>
      <c r="R26" s="87">
        <f t="shared" si="3"/>
        <v>0.36167299621485288</v>
      </c>
      <c r="S26" s="87">
        <f t="shared" si="0"/>
        <v>0.31196717292829151</v>
      </c>
      <c r="T26" s="87">
        <f t="shared" si="0"/>
        <v>0.4197981476540627</v>
      </c>
      <c r="V26" s="29">
        <v>0.15</v>
      </c>
    </row>
    <row r="27" spans="2:27" ht="19" customHeight="1" x14ac:dyDescent="0.35">
      <c r="B27" s="10">
        <v>2</v>
      </c>
      <c r="C27" s="108">
        <v>6.3510875567861502E-2</v>
      </c>
      <c r="D27" s="109">
        <v>4.813049147164894E-2</v>
      </c>
      <c r="E27" s="44">
        <v>2.4311453101986791E-2</v>
      </c>
      <c r="F27" s="44">
        <v>2.9047115567846005E-2</v>
      </c>
      <c r="G27" s="44">
        <v>4.3217245515783986E-2</v>
      </c>
      <c r="H27" s="44">
        <v>2.1022886785024397E-2</v>
      </c>
      <c r="I27" s="44">
        <f t="shared" ref="I27:I35" si="8">IF(  ABS( MAX( D27:H27 ) )  &gt;  ABS(  MIN(D27:H27 ) ),
                                                 (  SUM(D27:H27) - ABS( MAX(D27:H27) ) ) / 4,
                                                  (  SUM(D27:H27) +  ABS( MIN(D27:H27)  )  )   / 4 )</f>
        <v>2.9399675242660295E-2</v>
      </c>
      <c r="J27" s="110">
        <f t="shared" si="7"/>
        <v>-5.8799350485320596E-3</v>
      </c>
      <c r="K27" s="111">
        <f t="shared" ref="K27:K35" si="9">C27+J27</f>
        <v>5.7630940519329446E-2</v>
      </c>
      <c r="M27" s="2">
        <v>20</v>
      </c>
      <c r="N27" s="85">
        <v>5.6441245397414797E-2</v>
      </c>
      <c r="O27" s="85">
        <f t="shared" si="1"/>
        <v>6.4907432207027008E-2</v>
      </c>
      <c r="P27" s="85">
        <f t="shared" si="2"/>
        <v>4.7975058587802578E-2</v>
      </c>
      <c r="Q27" s="86"/>
      <c r="R27" s="87">
        <f t="shared" si="3"/>
        <v>0.34278018112945524</v>
      </c>
      <c r="S27" s="87">
        <f t="shared" si="0"/>
        <v>0.29337207156844203</v>
      </c>
      <c r="T27" s="87">
        <f t="shared" si="0"/>
        <v>0.4010112336873437</v>
      </c>
      <c r="V27" s="29">
        <v>0.15</v>
      </c>
    </row>
    <row r="28" spans="2:27" ht="19" customHeight="1" x14ac:dyDescent="0.35">
      <c r="B28" s="10">
        <v>3</v>
      </c>
      <c r="C28" s="108">
        <v>6.3230980078435417E-2</v>
      </c>
      <c r="D28" s="109">
        <v>4.8155800151076456E-2</v>
      </c>
      <c r="E28" s="44">
        <v>2.4133869368233141E-2</v>
      </c>
      <c r="F28" s="44">
        <v>2.7608520078420185E-2</v>
      </c>
      <c r="G28" s="44">
        <v>4.2881837817410062E-2</v>
      </c>
      <c r="H28" s="44">
        <v>2.0566778018584309E-2</v>
      </c>
      <c r="I28" s="44">
        <f t="shared" si="8"/>
        <v>2.8797751320661924E-2</v>
      </c>
      <c r="J28" s="110">
        <f t="shared" si="7"/>
        <v>-5.7595502641323848E-3</v>
      </c>
      <c r="K28" s="111">
        <f t="shared" si="9"/>
        <v>5.7471429814303032E-2</v>
      </c>
      <c r="M28" s="2">
        <v>21</v>
      </c>
      <c r="N28" s="85">
        <v>5.6371335990375693E-2</v>
      </c>
      <c r="O28" s="85">
        <f t="shared" si="1"/>
        <v>6.4827036388932044E-2</v>
      </c>
      <c r="P28" s="85">
        <f t="shared" si="2"/>
        <v>4.7915635591819335E-2</v>
      </c>
      <c r="Q28" s="86"/>
      <c r="R28" s="87">
        <f t="shared" si="3"/>
        <v>0.32490734430577423</v>
      </c>
      <c r="S28" s="87">
        <f t="shared" si="0"/>
        <v>0.27591739103237672</v>
      </c>
      <c r="T28" s="87">
        <f t="shared" si="0"/>
        <v>0.38309848321828144</v>
      </c>
      <c r="V28" s="29">
        <v>0.15</v>
      </c>
    </row>
    <row r="29" spans="2:27" ht="19" customHeight="1" x14ac:dyDescent="0.35">
      <c r="B29" s="10">
        <v>4</v>
      </c>
      <c r="C29" s="108">
        <v>6.3289960625644959E-2</v>
      </c>
      <c r="D29" s="109">
        <v>4.8212166316284222E-2</v>
      </c>
      <c r="E29" s="44">
        <v>2.4407576290908395E-2</v>
      </c>
      <c r="F29" s="44">
        <v>2.6709510625629651E-2</v>
      </c>
      <c r="G29" s="44">
        <v>4.2572369859601888E-2</v>
      </c>
      <c r="H29" s="44">
        <v>2.0475167360693991E-2</v>
      </c>
      <c r="I29" s="44">
        <f t="shared" si="8"/>
        <v>2.8541156034208481E-2</v>
      </c>
      <c r="J29" s="110">
        <f t="shared" si="7"/>
        <v>-5.7082312068416968E-3</v>
      </c>
      <c r="K29" s="111">
        <f t="shared" si="9"/>
        <v>5.7581729418803261E-2</v>
      </c>
      <c r="M29" s="2">
        <v>22</v>
      </c>
      <c r="N29" s="85">
        <v>5.6303714027803764E-2</v>
      </c>
      <c r="O29" s="85">
        <f t="shared" si="1"/>
        <v>6.4749271131974317E-2</v>
      </c>
      <c r="P29" s="85">
        <f t="shared" si="2"/>
        <v>4.7858156923633197E-2</v>
      </c>
      <c r="Q29" s="86"/>
      <c r="R29" s="87">
        <f t="shared" si="3"/>
        <v>0.30799286368080675</v>
      </c>
      <c r="S29" s="87">
        <f t="shared" si="0"/>
        <v>0.25952663979945423</v>
      </c>
      <c r="T29" s="87">
        <f t="shared" si="0"/>
        <v>0.36601280814066089</v>
      </c>
      <c r="V29" s="29">
        <v>0.15</v>
      </c>
    </row>
    <row r="30" spans="2:27" ht="19" customHeight="1" thickBot="1" x14ac:dyDescent="0.4">
      <c r="B30" s="10">
        <v>5</v>
      </c>
      <c r="C30" s="112">
        <v>6.3426624168554158E-2</v>
      </c>
      <c r="D30" s="113">
        <v>4.8138766406784272E-2</v>
      </c>
      <c r="E30" s="45">
        <v>2.4539311803529085E-2</v>
      </c>
      <c r="F30" s="45">
        <v>2.605627416853884E-2</v>
      </c>
      <c r="G30" s="45">
        <v>4.2127683270443361E-2</v>
      </c>
      <c r="H30" s="45">
        <v>2.0498663222695335E-2</v>
      </c>
      <c r="I30" s="45">
        <f t="shared" si="8"/>
        <v>2.8305483116301655E-2</v>
      </c>
      <c r="J30" s="114">
        <f t="shared" si="7"/>
        <v>-5.6610966232603314E-3</v>
      </c>
      <c r="K30" s="115">
        <f t="shared" si="9"/>
        <v>5.7765527545293828E-2</v>
      </c>
      <c r="M30" s="2">
        <v>23</v>
      </c>
      <c r="N30" s="85">
        <v>5.6238704921831362E-2</v>
      </c>
      <c r="O30" s="85">
        <f t="shared" si="1"/>
        <v>6.4674510660106058E-2</v>
      </c>
      <c r="P30" s="85">
        <f t="shared" si="2"/>
        <v>4.7802899183556659E-2</v>
      </c>
      <c r="Q30" s="86"/>
      <c r="R30" s="87">
        <f t="shared" si="3"/>
        <v>0.29198009801891567</v>
      </c>
      <c r="S30" s="87">
        <f t="shared" si="0"/>
        <v>0.24412975927168504</v>
      </c>
      <c r="T30" s="87">
        <f t="shared" si="0"/>
        <v>0.3497108406500497</v>
      </c>
      <c r="V30" s="29">
        <v>0.15</v>
      </c>
    </row>
    <row r="31" spans="2:27" ht="19" customHeight="1" x14ac:dyDescent="0.35">
      <c r="B31" s="10">
        <v>6</v>
      </c>
      <c r="C31" s="108">
        <v>6.3549252980013016E-2</v>
      </c>
      <c r="D31" s="109">
        <v>4.7945682117811472E-2</v>
      </c>
      <c r="E31" s="44">
        <v>2.4622226500752298E-2</v>
      </c>
      <c r="F31" s="44">
        <v>2.5549342979998002E-2</v>
      </c>
      <c r="G31" s="44">
        <v>4.1932646149412278E-2</v>
      </c>
      <c r="H31" s="44">
        <v>2.056205391400856E-2</v>
      </c>
      <c r="I31" s="49">
        <f t="shared" si="8"/>
        <v>2.8166567386042785E-2</v>
      </c>
      <c r="J31" s="110">
        <f t="shared" si="7"/>
        <v>-5.6333134772085574E-3</v>
      </c>
      <c r="K31" s="116">
        <f t="shared" si="9"/>
        <v>5.7915939502804457E-2</v>
      </c>
      <c r="M31" s="2">
        <v>24</v>
      </c>
      <c r="N31" s="85">
        <v>5.617648441512002E-2</v>
      </c>
      <c r="O31" s="85">
        <f t="shared" si="1"/>
        <v>6.4602957077388015E-2</v>
      </c>
      <c r="P31" s="85">
        <f t="shared" si="2"/>
        <v>4.7750011752852019E-2</v>
      </c>
      <c r="Q31" s="86"/>
      <c r="R31" s="87">
        <f t="shared" si="3"/>
        <v>0.27681676973745789</v>
      </c>
      <c r="S31" s="87">
        <f t="shared" si="0"/>
        <v>0.22966234687671622</v>
      </c>
      <c r="T31" s="87">
        <f t="shared" si="0"/>
        <v>0.33415245186089826</v>
      </c>
      <c r="V31" s="29">
        <v>0.15</v>
      </c>
    </row>
    <row r="32" spans="2:27" ht="19" customHeight="1" x14ac:dyDescent="0.35">
      <c r="B32" s="10">
        <v>7</v>
      </c>
      <c r="C32" s="108">
        <v>6.3638951604676697E-2</v>
      </c>
      <c r="D32" s="109">
        <v>4.7558795367294238E-2</v>
      </c>
      <c r="E32" s="44">
        <v>2.4631764295462322E-2</v>
      </c>
      <c r="F32" s="44">
        <v>2.5149851604661544E-2</v>
      </c>
      <c r="G32" s="44">
        <v>4.1046693053141681E-2</v>
      </c>
      <c r="H32" s="44">
        <v>2.0620746684611557E-2</v>
      </c>
      <c r="I32" s="44">
        <f t="shared" si="8"/>
        <v>2.7862263909469276E-2</v>
      </c>
      <c r="J32" s="110">
        <f t="shared" si="7"/>
        <v>-5.5724527818938555E-3</v>
      </c>
      <c r="K32" s="111">
        <f t="shared" si="9"/>
        <v>5.8066498822782843E-2</v>
      </c>
      <c r="M32" s="2">
        <v>25</v>
      </c>
      <c r="N32" s="85">
        <v>5.6117123033872174E-2</v>
      </c>
      <c r="O32" s="85">
        <f t="shared" si="1"/>
        <v>6.4534691488952994E-2</v>
      </c>
      <c r="P32" s="85">
        <f t="shared" si="2"/>
        <v>4.7699554578791346E-2</v>
      </c>
      <c r="Q32" s="86"/>
      <c r="R32" s="87">
        <f t="shared" si="3"/>
        <v>0.26245445102978093</v>
      </c>
      <c r="S32" s="87">
        <f t="shared" si="0"/>
        <v>0.21606500660508809</v>
      </c>
      <c r="T32" s="87">
        <f t="shared" si="0"/>
        <v>0.31930035235091792</v>
      </c>
      <c r="V32" s="29">
        <v>0.15</v>
      </c>
    </row>
    <row r="33" spans="2:22" ht="19" customHeight="1" x14ac:dyDescent="0.35">
      <c r="B33" s="10">
        <v>8</v>
      </c>
      <c r="C33" s="108">
        <v>6.3701882238851093E-2</v>
      </c>
      <c r="D33" s="109">
        <v>4.7142144246569595E-2</v>
      </c>
      <c r="E33" s="44">
        <v>2.4546666879138312E-2</v>
      </c>
      <c r="F33" s="44">
        <v>2.4828262238836274E-2</v>
      </c>
      <c r="G33" s="44">
        <v>4.0252364812212393E-2</v>
      </c>
      <c r="H33" s="44">
        <v>2.0645804187145123E-2</v>
      </c>
      <c r="I33" s="44">
        <f t="shared" si="8"/>
        <v>2.7568274529333026E-2</v>
      </c>
      <c r="J33" s="110">
        <f t="shared" si="7"/>
        <v>-5.5136549058666055E-3</v>
      </c>
      <c r="K33" s="111">
        <f t="shared" si="9"/>
        <v>5.8188227332984489E-2</v>
      </c>
      <c r="M33" s="2">
        <v>26</v>
      </c>
      <c r="N33" s="85">
        <v>5.6060618100762794E-2</v>
      </c>
      <c r="O33" s="85">
        <f t="shared" si="1"/>
        <v>6.4469710815877213E-2</v>
      </c>
      <c r="P33" s="85">
        <f t="shared" si="2"/>
        <v>4.7651525385648374E-2</v>
      </c>
      <c r="Q33" s="86"/>
      <c r="R33" s="87">
        <f t="shared" si="3"/>
        <v>0.24884813402530268</v>
      </c>
      <c r="S33" s="87">
        <f t="shared" si="0"/>
        <v>0.20328280293826997</v>
      </c>
      <c r="T33" s="87">
        <f t="shared" si="0"/>
        <v>0.30511975966611443</v>
      </c>
      <c r="V33" s="29">
        <v>0.15</v>
      </c>
    </row>
    <row r="34" spans="2:22" ht="19" customHeight="1" x14ac:dyDescent="0.35">
      <c r="B34" s="10">
        <v>9</v>
      </c>
      <c r="C34" s="108">
        <v>6.375008918735281E-2</v>
      </c>
      <c r="D34" s="109">
        <v>4.6652703614745272E-2</v>
      </c>
      <c r="E34" s="44">
        <v>2.4423002845326058E-2</v>
      </c>
      <c r="F34" s="44">
        <v>2.4552749187338074E-2</v>
      </c>
      <c r="G34" s="44">
        <v>3.9674505695897366E-2</v>
      </c>
      <c r="H34" s="44">
        <v>2.0656396371194985E-2</v>
      </c>
      <c r="I34" s="44">
        <f t="shared" si="8"/>
        <v>2.7326663524939121E-2</v>
      </c>
      <c r="J34" s="110">
        <f t="shared" si="7"/>
        <v>-5.4653327049878249E-3</v>
      </c>
      <c r="K34" s="111">
        <f t="shared" si="9"/>
        <v>5.8284756482364988E-2</v>
      </c>
      <c r="M34" s="2">
        <v>27</v>
      </c>
      <c r="N34" s="85">
        <v>5.6006916852327393E-2</v>
      </c>
      <c r="O34" s="85">
        <f t="shared" si="1"/>
        <v>6.4407954380176491E-2</v>
      </c>
      <c r="P34" s="85">
        <f t="shared" si="2"/>
        <v>4.7605879324478281E-2</v>
      </c>
      <c r="Q34" s="86"/>
      <c r="R34" s="87">
        <f t="shared" si="3"/>
        <v>0.235955869338031</v>
      </c>
      <c r="S34" s="87">
        <f t="shared" si="0"/>
        <v>0.19126479879685329</v>
      </c>
      <c r="T34" s="87">
        <f t="shared" si="0"/>
        <v>0.29157812050208437</v>
      </c>
      <c r="V34" s="29">
        <v>0.15</v>
      </c>
    </row>
    <row r="35" spans="2:22" ht="19" customHeight="1" thickBot="1" x14ac:dyDescent="0.4">
      <c r="B35" s="11">
        <v>10</v>
      </c>
      <c r="C35" s="112">
        <v>6.3792444703219875E-2</v>
      </c>
      <c r="D35" s="113">
        <v>4.6263326541921224E-2</v>
      </c>
      <c r="E35" s="45">
        <v>2.4307813516403431E-2</v>
      </c>
      <c r="F35" s="45">
        <v>2.4293424703205613E-2</v>
      </c>
      <c r="G35" s="45">
        <v>3.9228116873734953E-2</v>
      </c>
      <c r="H35" s="45">
        <v>2.0627352813218591E-2</v>
      </c>
      <c r="I35" s="45">
        <f t="shared" si="8"/>
        <v>2.7114176976640647E-2</v>
      </c>
      <c r="J35" s="114">
        <f t="shared" si="7"/>
        <v>-5.4228353953281296E-3</v>
      </c>
      <c r="K35" s="117">
        <f t="shared" si="9"/>
        <v>5.8369609307891743E-2</v>
      </c>
      <c r="M35" s="2">
        <v>28</v>
      </c>
      <c r="N35" s="85">
        <v>5.5955933148490677E-2</v>
      </c>
      <c r="O35" s="85">
        <f t="shared" si="1"/>
        <v>6.4349323120764274E-2</v>
      </c>
      <c r="P35" s="85">
        <f t="shared" si="2"/>
        <v>4.7562543176217074E-2</v>
      </c>
      <c r="Q35" s="86"/>
      <c r="R35" s="87">
        <f t="shared" si="3"/>
        <v>0.22373846032825781</v>
      </c>
      <c r="S35" s="87">
        <f t="shared" si="0"/>
        <v>0.17996366193277177</v>
      </c>
      <c r="T35" s="87">
        <f t="shared" si="0"/>
        <v>0.27864487752183753</v>
      </c>
      <c r="V35" s="29">
        <v>0.15</v>
      </c>
    </row>
    <row r="36" spans="2:22" ht="19" customHeight="1" x14ac:dyDescent="0.35">
      <c r="M36" s="2">
        <v>29</v>
      </c>
      <c r="N36" s="85">
        <v>5.59075595383276E-2</v>
      </c>
      <c r="O36" s="85">
        <f t="shared" si="1"/>
        <v>6.4293693469076735E-2</v>
      </c>
      <c r="P36" s="85">
        <f t="shared" si="2"/>
        <v>4.7521425607578459E-2</v>
      </c>
      <c r="Q36" s="86"/>
      <c r="R36" s="87">
        <f t="shared" si="3"/>
        <v>0.21215920283098796</v>
      </c>
      <c r="S36" s="87">
        <f t="shared" si="0"/>
        <v>0.16933532725239001</v>
      </c>
      <c r="T36" s="87">
        <f t="shared" si="0"/>
        <v>0.26629127262973684</v>
      </c>
      <c r="V36" s="29">
        <v>0.15</v>
      </c>
    </row>
    <row r="37" spans="2:22" ht="19" customHeight="1" x14ac:dyDescent="0.35">
      <c r="M37" s="2">
        <v>30</v>
      </c>
      <c r="N37" s="85">
        <v>5.5861675944399281E-2</v>
      </c>
      <c r="O37" s="85">
        <f t="shared" si="1"/>
        <v>6.424092733605917E-2</v>
      </c>
      <c r="P37" s="85">
        <f t="shared" si="2"/>
        <v>4.7482424552739384E-2</v>
      </c>
      <c r="Q37" s="86"/>
      <c r="R37" s="87">
        <f t="shared" si="3"/>
        <v>0.20118366207766314</v>
      </c>
      <c r="S37" s="87">
        <f t="shared" si="0"/>
        <v>0.15933870501967601</v>
      </c>
      <c r="T37" s="87">
        <f t="shared" si="0"/>
        <v>0.25449018004980406</v>
      </c>
      <c r="V37" s="29">
        <v>0.15</v>
      </c>
    </row>
    <row r="38" spans="2:22" ht="19" customHeight="1" x14ac:dyDescent="0.35">
      <c r="M38" s="2">
        <v>31</v>
      </c>
      <c r="N38" s="85">
        <v>5.5818155876074416E-2</v>
      </c>
      <c r="O38" s="85">
        <f t="shared" si="1"/>
        <v>6.4190879257485567E-2</v>
      </c>
      <c r="P38" s="85">
        <f t="shared" si="2"/>
        <v>4.7445432494663251E-2</v>
      </c>
      <c r="Q38" s="86"/>
      <c r="R38" s="87">
        <f t="shared" si="3"/>
        <v>0.19077948013448492</v>
      </c>
      <c r="S38" s="87">
        <f t="shared" si="0"/>
        <v>0.14993542686282846</v>
      </c>
      <c r="T38" s="87">
        <f t="shared" si="0"/>
        <v>0.24321596380738586</v>
      </c>
      <c r="V38" s="29">
        <v>0.15</v>
      </c>
    </row>
    <row r="39" spans="2:22" ht="19" customHeight="1" x14ac:dyDescent="0.35">
      <c r="B39" s="5"/>
      <c r="C39" s="2" t="s">
        <v>5</v>
      </c>
      <c r="D39" s="140" t="s">
        <v>82</v>
      </c>
      <c r="E39" s="141"/>
      <c r="F39" s="141"/>
      <c r="G39" s="141"/>
      <c r="H39" s="141"/>
      <c r="I39" s="142"/>
      <c r="K39" s="143" t="s">
        <v>20</v>
      </c>
      <c r="M39" s="2">
        <v>32</v>
      </c>
      <c r="N39" s="85">
        <v>5.577687083288807E-2</v>
      </c>
      <c r="O39" s="85">
        <f t="shared" si="1"/>
        <v>6.414340145782127E-2</v>
      </c>
      <c r="P39" s="85">
        <f t="shared" si="2"/>
        <v>4.7410340207954857E-2</v>
      </c>
      <c r="Q39" s="86"/>
      <c r="R39" s="87">
        <f t="shared" si="3"/>
        <v>0.18091620846929102</v>
      </c>
      <c r="S39" s="87">
        <f t="shared" si="0"/>
        <v>0.14108962308756196</v>
      </c>
      <c r="T39" s="87">
        <f t="shared" si="0"/>
        <v>0.2324443552325238</v>
      </c>
      <c r="V39" s="29">
        <v>0.15</v>
      </c>
    </row>
    <row r="40" spans="2:22" ht="19" customHeight="1" x14ac:dyDescent="0.35">
      <c r="B40" s="3"/>
      <c r="C40" s="4" t="s">
        <v>1</v>
      </c>
      <c r="D40" s="6" t="s">
        <v>0</v>
      </c>
      <c r="E40" s="6" t="s">
        <v>13</v>
      </c>
      <c r="F40" s="6" t="s">
        <v>2</v>
      </c>
      <c r="G40" s="6" t="s">
        <v>3</v>
      </c>
      <c r="H40" s="6" t="s">
        <v>68</v>
      </c>
      <c r="I40" s="7" t="s">
        <v>6</v>
      </c>
      <c r="J40" s="8" t="s">
        <v>7</v>
      </c>
      <c r="K40" s="144"/>
      <c r="M40" s="2">
        <v>33</v>
      </c>
      <c r="N40" s="85">
        <v>5.5737693380708109E-2</v>
      </c>
      <c r="O40" s="85">
        <f t="shared" si="1"/>
        <v>6.4098347387814322E-2</v>
      </c>
      <c r="P40" s="85">
        <f t="shared" si="2"/>
        <v>4.7377039373601888E-2</v>
      </c>
      <c r="Q40" s="86"/>
      <c r="R40" s="87">
        <f t="shared" si="3"/>
        <v>0.17156516129689936</v>
      </c>
      <c r="S40" s="87">
        <f t="shared" si="0"/>
        <v>0.13276772606302822</v>
      </c>
      <c r="T40" s="87">
        <f t="shared" si="0"/>
        <v>0.22215234693191746</v>
      </c>
      <c r="V40" s="29">
        <v>0.15</v>
      </c>
    </row>
    <row r="41" spans="2:22" ht="19" customHeight="1" thickBot="1" x14ac:dyDescent="0.4">
      <c r="B41" s="25">
        <v>20810830</v>
      </c>
      <c r="C41" s="2"/>
      <c r="D41" s="2"/>
      <c r="E41" s="2"/>
      <c r="F41" s="2"/>
      <c r="G41" s="2"/>
      <c r="H41" s="2"/>
      <c r="I41" s="2"/>
      <c r="J41" s="2"/>
      <c r="M41" s="2">
        <v>34</v>
      </c>
      <c r="N41" s="85">
        <v>5.570049925497389E-2</v>
      </c>
      <c r="O41" s="85">
        <f t="shared" si="1"/>
        <v>6.4055574143219968E-2</v>
      </c>
      <c r="P41" s="85">
        <f t="shared" si="2"/>
        <v>4.7345424366727805E-2</v>
      </c>
      <c r="Q41" s="86"/>
      <c r="R41" s="87">
        <f t="shared" si="3"/>
        <v>0.16269928618783872</v>
      </c>
      <c r="S41" s="87">
        <f t="shared" si="0"/>
        <v>0.12493829545512204</v>
      </c>
      <c r="T41" s="87">
        <f t="shared" si="0"/>
        <v>0.21231810034842893</v>
      </c>
      <c r="V41" s="29">
        <v>0.15</v>
      </c>
    </row>
    <row r="42" spans="2:22" ht="19" customHeight="1" x14ac:dyDescent="0.35">
      <c r="B42" s="9">
        <v>1</v>
      </c>
      <c r="C42" s="104">
        <v>6.5140000000000003E-2</v>
      </c>
      <c r="D42" s="105">
        <v>5.178E-2</v>
      </c>
      <c r="E42" s="105">
        <v>2.8360000000000003E-2</v>
      </c>
      <c r="F42" s="43">
        <v>3.5029999999999999E-2</v>
      </c>
      <c r="G42" s="43">
        <v>4.4740000000000002E-2</v>
      </c>
      <c r="H42" s="43">
        <v>1.9640000000000005E-2</v>
      </c>
      <c r="I42" s="43">
        <f>IF(  ABS( MAX( D42:H42 ) )  &gt;  ABS(  MIN(D42:H42 ) ),
                                                 (  SUM(D42:H42) - ABS( MAX(D42:H42) ) ) / 4,
                                                  (  SUM(D42:H42) +  ABS( MIN(D42:H42)  )  )   / 4 )</f>
        <v>3.1942499999999999E-2</v>
      </c>
      <c r="J42" s="106">
        <f t="shared" ref="J42:J51" si="10" xml:space="preserve"> IF( I42 &gt; 0, MAX( -$AA$9, -I42*$Z9 ), MIN( $AA9, -I42*$Z9 )  )</f>
        <v>-6.3885000000000001E-3</v>
      </c>
      <c r="K42" s="107">
        <f>C42+J42</f>
        <v>5.8751500000000005E-2</v>
      </c>
      <c r="M42" s="2">
        <v>35</v>
      </c>
      <c r="N42" s="85">
        <v>5.5665168751989125E-2</v>
      </c>
      <c r="O42" s="85">
        <f t="shared" si="1"/>
        <v>6.4014944064787485E-2</v>
      </c>
      <c r="P42" s="85">
        <f t="shared" si="2"/>
        <v>4.7315393439190757E-2</v>
      </c>
      <c r="Q42" s="86"/>
      <c r="R42" s="87">
        <f t="shared" si="3"/>
        <v>0.15429304909647093</v>
      </c>
      <c r="S42" s="87">
        <f t="shared" si="0"/>
        <v>0.11757186188765122</v>
      </c>
      <c r="T42" s="87">
        <f t="shared" si="0"/>
        <v>0.20292086457150971</v>
      </c>
      <c r="V42" s="29">
        <v>0.15</v>
      </c>
    </row>
    <row r="43" spans="2:22" ht="19" customHeight="1" x14ac:dyDescent="0.35">
      <c r="B43" s="10">
        <v>2</v>
      </c>
      <c r="C43" s="108">
        <v>6.2560000000000004E-2</v>
      </c>
      <c r="D43" s="109">
        <v>4.981E-2</v>
      </c>
      <c r="E43" s="44">
        <v>2.7140000000000004E-2</v>
      </c>
      <c r="F43" s="44">
        <v>3.1450000000000006E-2</v>
      </c>
      <c r="G43" s="44">
        <v>4.3179999999999996E-2</v>
      </c>
      <c r="H43" s="44">
        <v>1.7999999999999999E-2</v>
      </c>
      <c r="I43" s="44">
        <f t="shared" ref="I43:I51" si="11">IF(  ABS( MAX( D43:H43 ) )  &gt;  ABS(  MIN(D43:H43 ) ),
                                                 (  SUM(D43:H43) - ABS( MAX(D43:H43) ) ) / 4,
                                                  (  SUM(D43:H43) +  ABS( MIN(D43:H43)  )  )   / 4 )</f>
        <v>2.9942499999999997E-2</v>
      </c>
      <c r="J43" s="110">
        <f t="shared" si="10"/>
        <v>-5.9884999999999999E-3</v>
      </c>
      <c r="K43" s="111">
        <f t="shared" ref="K43:K51" si="12">C43+J43</f>
        <v>5.6571500000000004E-2</v>
      </c>
      <c r="M43" s="2">
        <v>36</v>
      </c>
      <c r="N43" s="85">
        <v>5.563158760111353E-2</v>
      </c>
      <c r="O43" s="85">
        <f t="shared" si="1"/>
        <v>6.3976325741280551E-2</v>
      </c>
      <c r="P43" s="85">
        <f t="shared" si="2"/>
        <v>4.7286849460946502E-2</v>
      </c>
      <c r="Q43" s="86"/>
      <c r="R43" s="87">
        <f t="shared" si="3"/>
        <v>0.14632233150358109</v>
      </c>
      <c r="S43" s="87">
        <f t="shared" si="0"/>
        <v>0.11064078625542421</v>
      </c>
      <c r="T43" s="87">
        <f t="shared" si="0"/>
        <v>0.19394090450232537</v>
      </c>
      <c r="V43" s="29">
        <v>0.15</v>
      </c>
    </row>
    <row r="44" spans="2:22" ht="19" customHeight="1" x14ac:dyDescent="0.35">
      <c r="B44" s="10">
        <v>3</v>
      </c>
      <c r="C44" s="108">
        <v>6.2149999999999997E-2</v>
      </c>
      <c r="D44" s="109">
        <v>4.9500000000000002E-2</v>
      </c>
      <c r="E44" s="44">
        <v>2.7459999999999998E-2</v>
      </c>
      <c r="F44" s="44">
        <v>3.0040000000000001E-2</v>
      </c>
      <c r="G44" s="44">
        <v>4.2869999999999998E-2</v>
      </c>
      <c r="H44" s="44">
        <v>1.7819999999999999E-2</v>
      </c>
      <c r="I44" s="44">
        <f t="shared" si="11"/>
        <v>2.9547500000000001E-2</v>
      </c>
      <c r="J44" s="110">
        <f t="shared" si="10"/>
        <v>-5.9095000000000007E-3</v>
      </c>
      <c r="K44" s="111">
        <f t="shared" si="12"/>
        <v>5.6240499999999999E-2</v>
      </c>
      <c r="M44" s="2">
        <v>37</v>
      </c>
      <c r="N44" s="85">
        <v>5.5599647460647272E-2</v>
      </c>
      <c r="O44" s="85">
        <f t="shared" si="1"/>
        <v>6.3939594579744352E-2</v>
      </c>
      <c r="P44" s="85">
        <f t="shared" si="2"/>
        <v>4.7259700341550179E-2</v>
      </c>
      <c r="Q44" s="86"/>
      <c r="R44" s="87">
        <f t="shared" si="3"/>
        <v>0.13876433780148129</v>
      </c>
      <c r="S44" s="87">
        <f t="shared" si="0"/>
        <v>0.10411913242780349</v>
      </c>
      <c r="T44" s="87">
        <f t="shared" si="0"/>
        <v>0.18535943683339778</v>
      </c>
      <c r="V44" s="29">
        <v>0.15</v>
      </c>
    </row>
    <row r="45" spans="2:22" ht="19" customHeight="1" x14ac:dyDescent="0.35">
      <c r="B45" s="10">
        <v>4</v>
      </c>
      <c r="C45" s="108">
        <v>6.2039999999999998E-2</v>
      </c>
      <c r="D45" s="109">
        <v>4.9179999999999995E-2</v>
      </c>
      <c r="E45" s="44">
        <v>2.7830000000000001E-2</v>
      </c>
      <c r="F45" s="44">
        <v>2.9039999999999996E-2</v>
      </c>
      <c r="G45" s="44">
        <v>4.2340000000000003E-2</v>
      </c>
      <c r="H45" s="44">
        <v>1.7929999999999991E-2</v>
      </c>
      <c r="I45" s="44">
        <f t="shared" si="11"/>
        <v>2.9284999999999999E-2</v>
      </c>
      <c r="J45" s="110">
        <f t="shared" si="10"/>
        <v>-5.8570000000000002E-3</v>
      </c>
      <c r="K45" s="111">
        <f t="shared" si="12"/>
        <v>5.6182999999999997E-2</v>
      </c>
      <c r="M45" s="2">
        <v>38</v>
      </c>
      <c r="N45" s="85">
        <v>5.5569246143265083E-2</v>
      </c>
      <c r="O45" s="85">
        <f t="shared" si="1"/>
        <v>6.3904633064754843E-2</v>
      </c>
      <c r="P45" s="85">
        <f t="shared" si="2"/>
        <v>4.7233859221775316E-2</v>
      </c>
      <c r="Q45" s="86"/>
      <c r="R45" s="87">
        <f t="shared" si="3"/>
        <v>0.13159751139743983</v>
      </c>
      <c r="S45" s="87">
        <f t="shared" si="0"/>
        <v>9.7982551492768896E-2</v>
      </c>
      <c r="T45" s="87">
        <f t="shared" si="0"/>
        <v>0.17715857259038753</v>
      </c>
      <c r="V45" s="29">
        <v>0.15</v>
      </c>
    </row>
    <row r="46" spans="2:22" ht="19" customHeight="1" thickBot="1" x14ac:dyDescent="0.4">
      <c r="B46" s="10">
        <v>5</v>
      </c>
      <c r="C46" s="112">
        <v>6.2039999999999998E-2</v>
      </c>
      <c r="D46" s="113">
        <v>4.8869999999999997E-2</v>
      </c>
      <c r="E46" s="45">
        <v>2.8089999999999997E-2</v>
      </c>
      <c r="F46" s="45">
        <v>2.8309999999999995E-2</v>
      </c>
      <c r="G46" s="45">
        <v>4.1669999999999999E-2</v>
      </c>
      <c r="H46" s="45">
        <v>1.8170000000000002E-2</v>
      </c>
      <c r="I46" s="45">
        <f t="shared" si="11"/>
        <v>2.9060000000000002E-2</v>
      </c>
      <c r="J46" s="114">
        <f t="shared" si="10"/>
        <v>-5.8120000000000012E-3</v>
      </c>
      <c r="K46" s="115">
        <f t="shared" si="12"/>
        <v>5.6228E-2</v>
      </c>
      <c r="M46" s="2">
        <v>39</v>
      </c>
      <c r="N46" s="85">
        <v>5.554028764949881E-2</v>
      </c>
      <c r="O46" s="85">
        <f t="shared" si="1"/>
        <v>6.3871330796923628E-2</v>
      </c>
      <c r="P46" s="85">
        <f t="shared" si="2"/>
        <v>4.7209244502073984E-2</v>
      </c>
      <c r="Q46" s="86"/>
      <c r="R46" s="87">
        <f t="shared" si="3"/>
        <v>0.12480145829062031</v>
      </c>
      <c r="S46" s="87">
        <f t="shared" si="0"/>
        <v>9.2208176021167015E-2</v>
      </c>
      <c r="T46" s="87">
        <f t="shared" si="0"/>
        <v>0.16932126521591673</v>
      </c>
      <c r="V46" s="29">
        <v>0.15</v>
      </c>
    </row>
    <row r="47" spans="2:22" ht="19" customHeight="1" x14ac:dyDescent="0.35">
      <c r="B47" s="10">
        <v>6</v>
      </c>
      <c r="C47" s="108">
        <v>6.1980000000000007E-2</v>
      </c>
      <c r="D47" s="109">
        <v>4.8500000000000008E-2</v>
      </c>
      <c r="E47" s="44">
        <v>2.8069999999999998E-2</v>
      </c>
      <c r="F47" s="44">
        <v>2.7650000000000004E-2</v>
      </c>
      <c r="G47" s="44">
        <v>4.086E-2</v>
      </c>
      <c r="H47" s="44">
        <v>1.7730000000000006E-2</v>
      </c>
      <c r="I47" s="49">
        <f t="shared" si="11"/>
        <v>2.8577499999999999E-2</v>
      </c>
      <c r="J47" s="110">
        <f t="shared" si="10"/>
        <v>-5.7155000000000001E-3</v>
      </c>
      <c r="K47" s="116">
        <f t="shared" si="12"/>
        <v>5.6264500000000009E-2</v>
      </c>
      <c r="M47" s="2">
        <v>40</v>
      </c>
      <c r="N47" s="85">
        <v>5.5512682067408337E-2</v>
      </c>
      <c r="O47" s="85">
        <f t="shared" si="1"/>
        <v>6.3839584377519576E-2</v>
      </c>
      <c r="P47" s="85">
        <f t="shared" si="2"/>
        <v>4.7185779757297083E-2</v>
      </c>
      <c r="Q47" s="86"/>
      <c r="R47" s="87">
        <f t="shared" si="3"/>
        <v>0.11835687710241245</v>
      </c>
      <c r="S47" s="87">
        <f t="shared" si="0"/>
        <v>8.6774523095243236E-2</v>
      </c>
      <c r="T47" s="87">
        <f t="shared" si="0"/>
        <v>0.1618312633632219</v>
      </c>
      <c r="V47" s="29">
        <v>0.15</v>
      </c>
    </row>
    <row r="48" spans="2:22" ht="19" customHeight="1" x14ac:dyDescent="0.35">
      <c r="B48" s="10">
        <v>7</v>
      </c>
      <c r="C48" s="108">
        <v>6.1850000000000002E-2</v>
      </c>
      <c r="D48" s="109">
        <v>4.8010000000000004E-2</v>
      </c>
      <c r="E48" s="44">
        <v>2.7860000000000006E-2</v>
      </c>
      <c r="F48" s="44">
        <v>2.7000000000000007E-2</v>
      </c>
      <c r="G48" s="44">
        <v>3.9980000000000002E-2</v>
      </c>
      <c r="H48" s="44">
        <v>1.7640000000000003E-2</v>
      </c>
      <c r="I48" s="44">
        <f t="shared" si="11"/>
        <v>2.8120000000000006E-2</v>
      </c>
      <c r="J48" s="110">
        <f t="shared" si="10"/>
        <v>-5.6240000000000014E-3</v>
      </c>
      <c r="K48" s="111">
        <f t="shared" si="12"/>
        <v>5.6225999999999998E-2</v>
      </c>
      <c r="M48" s="2">
        <v>41</v>
      </c>
      <c r="N48" s="85">
        <v>5.5486345381429381E-2</v>
      </c>
      <c r="O48" s="85">
        <f t="shared" si="1"/>
        <v>6.3809297188643782E-2</v>
      </c>
      <c r="P48" s="85">
        <f t="shared" si="2"/>
        <v>4.7163393574214972E-2</v>
      </c>
      <c r="Q48" s="86"/>
      <c r="R48" s="87">
        <f t="shared" si="3"/>
        <v>0.11224549472071961</v>
      </c>
      <c r="S48" s="87">
        <f t="shared" si="0"/>
        <v>8.1661405058031558E-2</v>
      </c>
      <c r="T48" s="87">
        <f t="shared" si="0"/>
        <v>0.15467306771894965</v>
      </c>
      <c r="V48" s="29">
        <v>0.15</v>
      </c>
    </row>
    <row r="49" spans="2:22" ht="19" customHeight="1" x14ac:dyDescent="0.35">
      <c r="B49" s="10">
        <v>8</v>
      </c>
      <c r="C49" s="108">
        <v>6.1679999999999999E-2</v>
      </c>
      <c r="D49" s="109">
        <v>4.7390000000000002E-2</v>
      </c>
      <c r="E49" s="44">
        <v>2.7560000000000001E-2</v>
      </c>
      <c r="F49" s="44">
        <v>2.6470000000000004E-2</v>
      </c>
      <c r="G49" s="44">
        <v>3.9100000000000003E-2</v>
      </c>
      <c r="H49" s="44">
        <v>1.7220000000000003E-2</v>
      </c>
      <c r="I49" s="44">
        <f t="shared" si="11"/>
        <v>2.7587500000000004E-2</v>
      </c>
      <c r="J49" s="110">
        <f t="shared" si="10"/>
        <v>-5.5175000000000016E-3</v>
      </c>
      <c r="K49" s="111">
        <f t="shared" si="12"/>
        <v>5.6162499999999997E-2</v>
      </c>
      <c r="M49" s="2">
        <v>42</v>
      </c>
      <c r="N49" s="85">
        <v>5.5461199222049729E-2</v>
      </c>
      <c r="O49" s="85">
        <f t="shared" si="1"/>
        <v>6.3780379105357179E-2</v>
      </c>
      <c r="P49" s="85">
        <f t="shared" si="2"/>
        <v>4.7142019338742271E-2</v>
      </c>
      <c r="Q49" s="86"/>
      <c r="R49" s="87">
        <f t="shared" si="3"/>
        <v>0.10645000686441385</v>
      </c>
      <c r="S49" s="87">
        <f t="shared" si="0"/>
        <v>7.6849847111403385E-2</v>
      </c>
      <c r="T49" s="87">
        <f t="shared" si="0"/>
        <v>0.1478318912970466</v>
      </c>
      <c r="V49" s="29">
        <v>0.15</v>
      </c>
    </row>
    <row r="50" spans="2:22" ht="19" customHeight="1" x14ac:dyDescent="0.35">
      <c r="B50" s="10">
        <v>9</v>
      </c>
      <c r="C50" s="108">
        <v>6.1500000000000006E-2</v>
      </c>
      <c r="D50" s="109">
        <v>4.6660000000000007E-2</v>
      </c>
      <c r="E50" s="44">
        <v>2.7220000000000005E-2</v>
      </c>
      <c r="F50" s="44">
        <v>2.5940000000000005E-2</v>
      </c>
      <c r="G50" s="44">
        <v>3.8270000000000005E-2</v>
      </c>
      <c r="H50" s="44">
        <v>1.7240000000000002E-2</v>
      </c>
      <c r="I50" s="44">
        <f t="shared" si="11"/>
        <v>2.7167500000000004E-2</v>
      </c>
      <c r="J50" s="110">
        <f t="shared" si="10"/>
        <v>-5.4335000000000008E-3</v>
      </c>
      <c r="K50" s="111">
        <f t="shared" si="12"/>
        <v>5.6066500000000005E-2</v>
      </c>
      <c r="M50" s="2">
        <v>43</v>
      </c>
      <c r="N50" s="85">
        <v>5.5437170579505812E-2</v>
      </c>
      <c r="O50" s="85">
        <f t="shared" si="1"/>
        <v>6.3752746166431673E-2</v>
      </c>
      <c r="P50" s="85">
        <f t="shared" si="2"/>
        <v>4.7121594992579938E-2</v>
      </c>
      <c r="Q50" s="86"/>
      <c r="R50" s="87">
        <f t="shared" si="3"/>
        <v>0.10095402299157125</v>
      </c>
      <c r="S50" s="87">
        <f t="shared" si="0"/>
        <v>7.2322011028795735E-2</v>
      </c>
      <c r="T50" s="87">
        <f t="shared" si="0"/>
        <v>0.14129362274466509</v>
      </c>
      <c r="V50" s="29">
        <v>0.15</v>
      </c>
    </row>
    <row r="51" spans="2:22" ht="19" customHeight="1" thickBot="1" x14ac:dyDescent="0.4">
      <c r="B51" s="11">
        <v>10</v>
      </c>
      <c r="C51" s="112">
        <v>6.13E-2</v>
      </c>
      <c r="D51" s="113">
        <v>4.58E-2</v>
      </c>
      <c r="E51" s="45">
        <v>2.6849999999999995E-2</v>
      </c>
      <c r="F51" s="45">
        <v>2.5399999999999995E-2</v>
      </c>
      <c r="G51" s="45">
        <v>3.7499999999999999E-2</v>
      </c>
      <c r="H51" s="45">
        <v>1.6929999999999997E-2</v>
      </c>
      <c r="I51" s="45">
        <f t="shared" si="11"/>
        <v>2.6669999999999992E-2</v>
      </c>
      <c r="J51" s="114">
        <f t="shared" si="10"/>
        <v>-5.3339999999999985E-3</v>
      </c>
      <c r="K51" s="117">
        <f t="shared" si="12"/>
        <v>5.5966000000000002E-2</v>
      </c>
      <c r="M51" s="2">
        <v>44</v>
      </c>
      <c r="N51" s="85">
        <v>5.5414191498344589E-2</v>
      </c>
      <c r="O51" s="85">
        <f t="shared" si="1"/>
        <v>6.3726320223096267E-2</v>
      </c>
      <c r="P51" s="85">
        <f t="shared" si="2"/>
        <v>4.7102062773592898E-2</v>
      </c>
      <c r="Q51" s="86"/>
      <c r="R51" s="87">
        <f t="shared" si="3"/>
        <v>9.5742015070044623E-2</v>
      </c>
      <c r="S51" s="87">
        <f t="shared" si="0"/>
        <v>6.8061124360727296E-2</v>
      </c>
      <c r="T51" s="87">
        <f t="shared" si="0"/>
        <v>0.135044792281276</v>
      </c>
      <c r="V51" s="29">
        <v>0.15</v>
      </c>
    </row>
    <row r="52" spans="2:22" ht="19" customHeight="1" x14ac:dyDescent="0.35">
      <c r="M52" s="2">
        <v>45</v>
      </c>
      <c r="N52" s="85">
        <v>5.539219876496837E-2</v>
      </c>
      <c r="O52" s="85">
        <f t="shared" si="1"/>
        <v>6.3701028579713617E-2</v>
      </c>
      <c r="P52" s="85">
        <f t="shared" si="2"/>
        <v>4.7083368950223116E-2</v>
      </c>
      <c r="Q52" s="86"/>
      <c r="R52" s="87">
        <f t="shared" si="3"/>
        <v>9.0799269805718022E-2</v>
      </c>
      <c r="S52" s="87">
        <f t="shared" si="0"/>
        <v>6.4051414602276674E-2</v>
      </c>
      <c r="T52" s="87">
        <f t="shared" si="0"/>
        <v>0.12907253995692766</v>
      </c>
      <c r="V52" s="29">
        <v>0.15</v>
      </c>
    </row>
    <row r="53" spans="2:22" ht="19" customHeight="1" x14ac:dyDescent="0.35">
      <c r="M53" s="2">
        <v>46</v>
      </c>
      <c r="N53" s="85">
        <v>5.5371133596733291E-2</v>
      </c>
      <c r="O53" s="85">
        <f t="shared" si="1"/>
        <v>6.3676803636243284E-2</v>
      </c>
      <c r="P53" s="85">
        <f t="shared" si="2"/>
        <v>4.7065463557223297E-2</v>
      </c>
      <c r="Q53" s="86"/>
      <c r="R53" s="87">
        <f t="shared" si="3"/>
        <v>8.6111843986182712E-2</v>
      </c>
      <c r="S53" s="87">
        <f t="shared" si="0"/>
        <v>6.02780478661206E-2</v>
      </c>
      <c r="T53" s="87">
        <f t="shared" si="0"/>
        <v>0.1233645859682579</v>
      </c>
      <c r="V53" s="29">
        <v>0.15</v>
      </c>
    </row>
    <row r="54" spans="2:22" ht="19" customHeight="1" x14ac:dyDescent="0.35">
      <c r="M54" s="2">
        <v>47</v>
      </c>
      <c r="N54" s="85">
        <v>5.5350941338533133E-2</v>
      </c>
      <c r="O54" s="85">
        <f t="shared" si="1"/>
        <v>6.3653582539313094E-2</v>
      </c>
      <c r="P54" s="85">
        <f t="shared" si="2"/>
        <v>4.7048300137753164E-2</v>
      </c>
      <c r="Q54" s="86"/>
      <c r="R54" s="87">
        <f t="shared" si="3"/>
        <v>8.1666522648333489E-2</v>
      </c>
      <c r="S54" s="87">
        <f t="shared" si="0"/>
        <v>5.6727071665741959E-2</v>
      </c>
      <c r="T54" s="87">
        <f t="shared" si="0"/>
        <v>0.11790920281356912</v>
      </c>
      <c r="V54" s="29">
        <v>0.15</v>
      </c>
    </row>
    <row r="55" spans="2:22" ht="19" customHeight="1" x14ac:dyDescent="0.35">
      <c r="B55" s="145" t="s">
        <v>109</v>
      </c>
      <c r="C55" s="146"/>
      <c r="D55" s="146"/>
      <c r="E55" s="146"/>
      <c r="F55" s="146"/>
      <c r="G55" s="146"/>
      <c r="H55" s="146"/>
      <c r="I55" s="146"/>
      <c r="J55" s="146"/>
      <c r="K55" s="147"/>
      <c r="M55" s="2">
        <v>48</v>
      </c>
      <c r="N55" s="85">
        <v>5.5331571170852634E-2</v>
      </c>
      <c r="O55" s="85">
        <f t="shared" si="1"/>
        <v>6.3631306846480523E-2</v>
      </c>
      <c r="P55" s="85">
        <f t="shared" si="2"/>
        <v>4.7031835495224737E-2</v>
      </c>
      <c r="Q55" s="86"/>
      <c r="R55" s="87">
        <f t="shared" si="3"/>
        <v>7.7450779819786875E-2</v>
      </c>
      <c r="S55" s="87">
        <f t="shared" si="0"/>
        <v>5.3385361463730859E-2</v>
      </c>
      <c r="T55" s="87">
        <f t="shared" si="0"/>
        <v>0.11269518910286848</v>
      </c>
      <c r="V55" s="29">
        <v>0.15</v>
      </c>
    </row>
    <row r="56" spans="2:22" ht="19" customHeight="1" x14ac:dyDescent="0.35">
      <c r="B56" s="148"/>
      <c r="C56" s="149"/>
      <c r="D56" s="149"/>
      <c r="E56" s="149"/>
      <c r="F56" s="149"/>
      <c r="G56" s="149"/>
      <c r="H56" s="149"/>
      <c r="I56" s="149"/>
      <c r="J56" s="149"/>
      <c r="K56" s="150"/>
      <c r="M56" s="2">
        <v>49</v>
      </c>
      <c r="N56" s="85">
        <v>5.5312975831813382E-2</v>
      </c>
      <c r="O56" s="85">
        <f t="shared" si="1"/>
        <v>6.3609922206585387E-2</v>
      </c>
      <c r="P56" s="85">
        <f t="shared" si="2"/>
        <v>4.7016029457041371E-2</v>
      </c>
      <c r="Q56" s="86"/>
      <c r="R56" s="87">
        <f t="shared" si="3"/>
        <v>7.3452741618045103E-2</v>
      </c>
      <c r="S56" s="87">
        <f t="shared" si="0"/>
        <v>5.0240570681845446E-2</v>
      </c>
      <c r="T56" s="87">
        <f t="shared" si="0"/>
        <v>0.10771184486714261</v>
      </c>
      <c r="V56" s="29">
        <v>0.15</v>
      </c>
    </row>
    <row r="57" spans="2:22" ht="19" customHeight="1" x14ac:dyDescent="0.35">
      <c r="B57" s="151"/>
      <c r="C57" s="152"/>
      <c r="D57" s="152"/>
      <c r="E57" s="152"/>
      <c r="F57" s="152"/>
      <c r="G57" s="152"/>
      <c r="H57" s="152"/>
      <c r="I57" s="152"/>
      <c r="J57" s="152"/>
      <c r="K57" s="153"/>
      <c r="M57" s="2">
        <v>50</v>
      </c>
      <c r="N57" s="85">
        <v>5.5295111354685345E-2</v>
      </c>
      <c r="O57" s="85">
        <f t="shared" si="1"/>
        <v>6.3589378057888141E-2</v>
      </c>
      <c r="P57" s="85">
        <f t="shared" si="2"/>
        <v>4.7000844651482541E-2</v>
      </c>
      <c r="Q57" s="86"/>
      <c r="R57" s="87">
        <f t="shared" si="3"/>
        <v>6.9661151519238698E-2</v>
      </c>
      <c r="S57" s="87">
        <f t="shared" si="0"/>
        <v>4.7281083904291546E-2</v>
      </c>
      <c r="T57" s="87">
        <f t="shared" si="0"/>
        <v>0.10294894823410773</v>
      </c>
      <c r="V57" s="29">
        <v>0.15</v>
      </c>
    </row>
    <row r="58" spans="2:22" ht="19" customHeight="1" x14ac:dyDescent="0.35">
      <c r="M58" s="2">
        <v>51</v>
      </c>
      <c r="N58" s="85">
        <v>5.5277936821560791E-2</v>
      </c>
      <c r="O58" s="85">
        <f t="shared" si="1"/>
        <v>6.3569627344794905E-2</v>
      </c>
      <c r="P58" s="85">
        <f t="shared" si="2"/>
        <v>4.6986246298326671E-2</v>
      </c>
      <c r="Q58" s="86"/>
      <c r="R58" s="87">
        <f xml:space="preserve"> ( 1 +N58 ) ^-($M57 + 1  - 0.5)</f>
        <v>6.6065337631416823E-2</v>
      </c>
      <c r="S58" s="87">
        <f xml:space="preserve"> ( 1 +O58 ) ^-($M57 + 1  - 0.5)</f>
        <v>4.4495973034912581E-2</v>
      </c>
      <c r="T58" s="87">
        <f xml:space="preserve"> ( 1 +P58 ) ^-($M57 + 1  - 0.5)</f>
        <v>9.8396733356604621E-2</v>
      </c>
      <c r="V58" s="29">
        <v>0.15</v>
      </c>
    </row>
    <row r="59" spans="2:22" ht="19" customHeight="1" x14ac:dyDescent="0.35">
      <c r="B59" s="92" t="str">
        <f>"Technical note on the calculation of the Nepali risk-free interest rates term structure at " &amp; G3</f>
        <v>Technical note on the calculation of the Nepali risk-free interest rates term structure at End-Magh (2081)</v>
      </c>
      <c r="C59" s="88"/>
      <c r="D59" s="88"/>
      <c r="E59" s="88"/>
      <c r="F59" s="88"/>
      <c r="G59" s="88"/>
      <c r="H59" s="88"/>
      <c r="I59" s="88"/>
      <c r="J59" s="88"/>
      <c r="K59" s="89"/>
      <c r="M59" s="2">
        <v>52</v>
      </c>
      <c r="N59" s="85">
        <v>5.5261414133337627E-2</v>
      </c>
      <c r="O59" s="85">
        <f t="shared" si="1"/>
        <v>6.3550626253338266E-2</v>
      </c>
      <c r="P59" s="85">
        <f t="shared" si="2"/>
        <v>4.6972202013336982E-2</v>
      </c>
      <c r="Q59" s="86"/>
      <c r="R59" s="87">
        <f t="shared" ref="R59:T74" si="13" xml:space="preserve"> ( 1 +N59 ) ^-($M58 + 1  - 0.5)</f>
        <v>6.2655181826554246E-2</v>
      </c>
      <c r="S59" s="87">
        <f t="shared" si="13"/>
        <v>4.1874956193700706E-2</v>
      </c>
      <c r="T59" s="87">
        <f t="shared" si="13"/>
        <v>9.4045869495253898E-2</v>
      </c>
      <c r="V59" s="29">
        <v>0.15</v>
      </c>
    </row>
    <row r="60" spans="2:22" ht="19" customHeight="1" x14ac:dyDescent="0.35">
      <c r="B60" s="90"/>
      <c r="C60" s="100"/>
      <c r="D60" s="100"/>
      <c r="E60" s="100"/>
      <c r="F60" s="100"/>
      <c r="G60" s="100"/>
      <c r="H60" s="100"/>
      <c r="I60" s="100"/>
      <c r="J60" s="100"/>
      <c r="K60" s="101"/>
      <c r="M60" s="2">
        <v>53</v>
      </c>
      <c r="N60" s="85">
        <v>5.5245507795771642E-2</v>
      </c>
      <c r="O60" s="85">
        <f t="shared" si="1"/>
        <v>6.3532333965137383E-2</v>
      </c>
      <c r="P60" s="85">
        <f t="shared" si="2"/>
        <v>4.6958681626405895E-2</v>
      </c>
      <c r="Q60" s="86"/>
      <c r="R60" s="87">
        <f t="shared" si="13"/>
        <v>5.9421090601499298E-2</v>
      </c>
      <c r="S60" s="87">
        <f t="shared" si="13"/>
        <v>3.9408359159086463E-2</v>
      </c>
      <c r="T60" s="87">
        <f t="shared" si="13"/>
        <v>8.9887441169744051E-2</v>
      </c>
      <c r="V60" s="29">
        <v>0.15</v>
      </c>
    </row>
    <row r="61" spans="2:22" ht="19" customHeight="1" x14ac:dyDescent="0.35">
      <c r="B61" s="90"/>
      <c r="C61" s="154" t="s">
        <v>89</v>
      </c>
      <c r="D61" s="154"/>
      <c r="E61" s="154"/>
      <c r="F61" s="154"/>
      <c r="G61" s="154"/>
      <c r="H61" s="154"/>
      <c r="I61" s="154"/>
      <c r="J61" s="154"/>
      <c r="K61" s="155"/>
      <c r="M61" s="2">
        <v>54</v>
      </c>
      <c r="N61" s="85">
        <v>5.5230184721084763E-2</v>
      </c>
      <c r="O61" s="85">
        <f t="shared" si="1"/>
        <v>6.3514712429247472E-2</v>
      </c>
      <c r="P61" s="85">
        <f t="shared" si="2"/>
        <v>4.6945657012922047E-2</v>
      </c>
      <c r="Q61" s="86"/>
      <c r="R61" s="87">
        <f t="shared" si="13"/>
        <v>5.6353967551610713E-2</v>
      </c>
      <c r="S61" s="87">
        <f t="shared" si="13"/>
        <v>3.7087079180537434E-2</v>
      </c>
      <c r="T61" s="87">
        <f t="shared" si="13"/>
        <v>8.5912929303692348E-2</v>
      </c>
      <c r="V61" s="29">
        <v>0.15</v>
      </c>
    </row>
    <row r="62" spans="2:22" ht="19" customHeight="1" x14ac:dyDescent="0.35">
      <c r="B62" s="90"/>
      <c r="C62" s="154"/>
      <c r="D62" s="154"/>
      <c r="E62" s="154"/>
      <c r="F62" s="154"/>
      <c r="G62" s="154"/>
      <c r="H62" s="154"/>
      <c r="I62" s="154"/>
      <c r="J62" s="154"/>
      <c r="K62" s="155"/>
      <c r="M62" s="2">
        <v>55</v>
      </c>
      <c r="N62" s="85">
        <v>5.5215414044452737E-2</v>
      </c>
      <c r="O62" s="85">
        <f t="shared" si="1"/>
        <v>6.3497726151120648E-2</v>
      </c>
      <c r="P62" s="85">
        <f t="shared" si="2"/>
        <v>4.6933101937784827E-2</v>
      </c>
      <c r="Q62" s="86"/>
      <c r="R62" s="87">
        <f t="shared" si="13"/>
        <v>5.3445187352229973E-2</v>
      </c>
      <c r="S62" s="87">
        <f t="shared" si="13"/>
        <v>3.4902551001579393E-2</v>
      </c>
      <c r="T62" s="87">
        <f t="shared" si="13"/>
        <v>8.2114193296731169E-2</v>
      </c>
      <c r="V62" s="29">
        <v>0.15</v>
      </c>
    </row>
    <row r="63" spans="2:22" ht="19" customHeight="1" x14ac:dyDescent="0.35">
      <c r="B63" s="90"/>
      <c r="C63" s="154"/>
      <c r="D63" s="154"/>
      <c r="E63" s="154"/>
      <c r="F63" s="154"/>
      <c r="G63" s="154"/>
      <c r="H63" s="154"/>
      <c r="I63" s="154"/>
      <c r="J63" s="154"/>
      <c r="K63" s="155"/>
      <c r="M63" s="2">
        <v>56</v>
      </c>
      <c r="N63" s="85">
        <v>5.5201166954577996E-2</v>
      </c>
      <c r="O63" s="85">
        <f t="shared" si="1"/>
        <v>6.3481341997764687E-2</v>
      </c>
      <c r="P63" s="85">
        <f t="shared" si="2"/>
        <v>4.6920991911391298E-2</v>
      </c>
      <c r="Q63" s="86"/>
      <c r="R63" s="87">
        <f t="shared" si="13"/>
        <v>5.0686571152912391E-2</v>
      </c>
      <c r="S63" s="87">
        <f t="shared" si="13"/>
        <v>3.2846714946985635E-2</v>
      </c>
      <c r="T63" s="87">
        <f t="shared" si="13"/>
        <v>7.8483453964787481E-2</v>
      </c>
      <c r="V63" s="29">
        <v>0.15</v>
      </c>
    </row>
    <row r="64" spans="2:22" ht="19" customHeight="1" x14ac:dyDescent="0.35">
      <c r="B64" s="90"/>
      <c r="C64" s="154"/>
      <c r="D64" s="154"/>
      <c r="E64" s="154"/>
      <c r="F64" s="154"/>
      <c r="G64" s="154"/>
      <c r="H64" s="154"/>
      <c r="I64" s="154"/>
      <c r="J64" s="154"/>
      <c r="K64" s="155"/>
      <c r="M64" s="2">
        <v>57</v>
      </c>
      <c r="N64" s="85">
        <v>5.5187416537501033E-2</v>
      </c>
      <c r="O64" s="85">
        <f t="shared" si="1"/>
        <v>6.3465529018126188E-2</v>
      </c>
      <c r="P64" s="85">
        <f t="shared" si="2"/>
        <v>4.6909304056875878E-2</v>
      </c>
      <c r="Q64" s="86"/>
      <c r="R64" s="87">
        <f t="shared" si="13"/>
        <v>4.8070363297691668E-2</v>
      </c>
      <c r="S64" s="87">
        <f t="shared" si="13"/>
        <v>3.0911986939776516E-2</v>
      </c>
      <c r="T64" s="87">
        <f t="shared" si="13"/>
        <v>7.5013277295660916E-2</v>
      </c>
      <c r="V64" s="29">
        <v>0.15</v>
      </c>
    </row>
    <row r="65" spans="2:22" ht="19" customHeight="1" x14ac:dyDescent="0.35">
      <c r="B65" s="91"/>
      <c r="C65" s="102"/>
      <c r="D65" s="102"/>
      <c r="E65" s="102"/>
      <c r="F65" s="102"/>
      <c r="G65" s="102"/>
      <c r="H65" s="102"/>
      <c r="I65" s="102"/>
      <c r="J65" s="102"/>
      <c r="K65" s="103"/>
      <c r="M65" s="2">
        <v>58</v>
      </c>
      <c r="N65" s="85">
        <v>5.5174137632777676E-2</v>
      </c>
      <c r="O65" s="85">
        <f t="shared" si="1"/>
        <v>6.3450258277694321E-2</v>
      </c>
      <c r="P65" s="85">
        <f t="shared" si="2"/>
        <v>4.6898016987861023E-2</v>
      </c>
      <c r="Q65" s="86"/>
      <c r="R65" s="87">
        <f t="shared" si="13"/>
        <v>4.5589209291899767E-2</v>
      </c>
      <c r="S65" s="87">
        <f t="shared" si="13"/>
        <v>2.9091230324234899E-2</v>
      </c>
      <c r="T65" s="87">
        <f t="shared" si="13"/>
        <v>7.1696558972142596E-2</v>
      </c>
      <c r="V65" s="29">
        <v>0.15</v>
      </c>
    </row>
    <row r="66" spans="2:22" ht="19" customHeight="1" x14ac:dyDescent="0.35">
      <c r="M66" s="2">
        <v>59</v>
      </c>
      <c r="N66" s="85">
        <v>5.5161306701159152E-2</v>
      </c>
      <c r="O66" s="85">
        <f t="shared" si="1"/>
        <v>6.3435502706333025E-2</v>
      </c>
      <c r="P66" s="85">
        <f t="shared" si="2"/>
        <v>4.6887110695985279E-2</v>
      </c>
      <c r="Q66" s="86"/>
      <c r="R66" s="87">
        <f t="shared" si="13"/>
        <v>4.3236134942356216E-2</v>
      </c>
      <c r="S66" s="87">
        <f t="shared" si="13"/>
        <v>2.7377729380492717E-2</v>
      </c>
      <c r="T66" s="87">
        <f t="shared" si="13"/>
        <v>6.8526509619302414E-2</v>
      </c>
      <c r="V66" s="29">
        <v>0.15</v>
      </c>
    </row>
    <row r="67" spans="2:22" ht="19" customHeight="1" x14ac:dyDescent="0.35">
      <c r="B67" s="156" t="s">
        <v>87</v>
      </c>
      <c r="C67" s="157"/>
      <c r="D67" s="157"/>
      <c r="E67" s="157"/>
      <c r="F67" s="157"/>
      <c r="G67" s="157"/>
      <c r="H67" s="157"/>
      <c r="I67" s="157"/>
      <c r="J67" s="157"/>
      <c r="K67" s="158"/>
      <c r="M67" s="2">
        <v>60</v>
      </c>
      <c r="N67" s="85">
        <v>5.5148901702922526E-2</v>
      </c>
      <c r="O67" s="85">
        <f t="shared" si="1"/>
        <v>6.3421236958360896E-2</v>
      </c>
      <c r="P67" s="85">
        <f t="shared" si="2"/>
        <v>4.6876566447484148E-2</v>
      </c>
      <c r="Q67" s="86"/>
      <c r="R67" s="87">
        <f t="shared" si="13"/>
        <v>4.100452660330603E-2</v>
      </c>
      <c r="S67" s="87">
        <f t="shared" si="13"/>
        <v>2.576516442465502E-2</v>
      </c>
      <c r="T67" s="87">
        <f t="shared" si="13"/>
        <v>6.5496640736351072E-2</v>
      </c>
      <c r="V67" s="29">
        <v>0.15</v>
      </c>
    </row>
    <row r="68" spans="2:22" ht="19" customHeight="1" x14ac:dyDescent="0.35">
      <c r="B68" s="159"/>
      <c r="C68" s="160"/>
      <c r="D68" s="160"/>
      <c r="E68" s="160"/>
      <c r="F68" s="160"/>
      <c r="G68" s="160"/>
      <c r="H68" s="160"/>
      <c r="I68" s="160"/>
      <c r="J68" s="160"/>
      <c r="K68" s="161"/>
      <c r="M68" s="2">
        <v>61</v>
      </c>
      <c r="N68" s="85">
        <v>5.5136901986040154E-2</v>
      </c>
      <c r="O68" s="85">
        <f t="shared" si="1"/>
        <v>6.3407437283946169E-2</v>
      </c>
      <c r="P68" s="85">
        <f t="shared" si="2"/>
        <v>4.6866366688134133E-2</v>
      </c>
      <c r="Q68" s="86"/>
      <c r="R68" s="87">
        <f t="shared" si="13"/>
        <v>3.8888112465360683E-2</v>
      </c>
      <c r="S68" s="87">
        <f t="shared" si="13"/>
        <v>2.4247588395970916E-2</v>
      </c>
      <c r="T68" s="87">
        <f t="shared" si="13"/>
        <v>6.2600751276665118E-2</v>
      </c>
      <c r="V68" s="29">
        <v>0.15</v>
      </c>
    </row>
    <row r="69" spans="2:22" ht="19" customHeight="1" x14ac:dyDescent="0.35">
      <c r="B69" s="162"/>
      <c r="C69" s="163"/>
      <c r="D69" s="163"/>
      <c r="E69" s="163"/>
      <c r="F69" s="163"/>
      <c r="G69" s="163"/>
      <c r="H69" s="163"/>
      <c r="I69" s="163"/>
      <c r="J69" s="163"/>
      <c r="K69" s="164"/>
      <c r="M69" s="2">
        <v>62</v>
      </c>
      <c r="N69" s="85">
        <v>5.5125288183416998E-2</v>
      </c>
      <c r="O69" s="85">
        <f t="shared" si="1"/>
        <v>6.3394081410929545E-2</v>
      </c>
      <c r="P69" s="85">
        <f t="shared" si="2"/>
        <v>4.6856494955904444E-2</v>
      </c>
      <c r="Q69" s="86"/>
      <c r="R69" s="87">
        <f t="shared" si="13"/>
        <v>3.6880944829062658E-2</v>
      </c>
      <c r="S69" s="87">
        <f t="shared" si="13"/>
        <v>2.2819404839401654E-2</v>
      </c>
      <c r="T69" s="87">
        <f t="shared" si="13"/>
        <v>5.9832914842359891E-2</v>
      </c>
      <c r="V69" s="29">
        <v>0.15</v>
      </c>
    </row>
    <row r="70" spans="2:22" ht="19" customHeight="1" x14ac:dyDescent="0.35">
      <c r="M70" s="2">
        <v>63</v>
      </c>
      <c r="N70" s="85">
        <v>5.5114042118459938E-2</v>
      </c>
      <c r="O70" s="85">
        <f t="shared" si="1"/>
        <v>6.3381148436228926E-2</v>
      </c>
      <c r="P70" s="85">
        <f t="shared" si="2"/>
        <v>4.6846935800690943E-2</v>
      </c>
      <c r="Q70" s="86"/>
      <c r="R70" s="87">
        <f t="shared" si="13"/>
        <v>3.4977383308627014E-2</v>
      </c>
      <c r="S70" s="87">
        <f t="shared" si="13"/>
        <v>2.1475347198167773E-2</v>
      </c>
      <c r="T70" s="87">
        <f t="shared" si="13"/>
        <v>5.7187467462280442E-2</v>
      </c>
      <c r="V70" s="29">
        <v>0.15</v>
      </c>
    </row>
    <row r="71" spans="2:22" ht="19" customHeight="1" x14ac:dyDescent="0.35">
      <c r="M71" s="2">
        <v>64</v>
      </c>
      <c r="N71" s="85">
        <v>5.5103146718306073E-2</v>
      </c>
      <c r="O71" s="85">
        <f t="shared" si="1"/>
        <v>6.3368618726051984E-2</v>
      </c>
      <c r="P71" s="85">
        <f t="shared" si="2"/>
        <v>4.6837674710560162E-2</v>
      </c>
      <c r="Q71" s="86"/>
      <c r="R71" s="87">
        <f t="shared" si="13"/>
        <v>3.3172078914907435E-2</v>
      </c>
      <c r="S71" s="87">
        <f t="shared" si="13"/>
        <v>2.0210459336527549E-2</v>
      </c>
      <c r="T71" s="87">
        <f t="shared" si="13"/>
        <v>5.4658995924351569E-2</v>
      </c>
      <c r="V71" s="29">
        <v>0.15</v>
      </c>
    </row>
    <row r="72" spans="2:22" ht="19" customHeight="1" x14ac:dyDescent="0.35">
      <c r="M72" s="2">
        <v>65</v>
      </c>
      <c r="N72" s="85">
        <v>5.5092585934068738E-2</v>
      </c>
      <c r="O72" s="85">
        <f t="shared" si="1"/>
        <v>6.3356473824179041E-2</v>
      </c>
      <c r="P72" s="85">
        <f t="shared" si="2"/>
        <v>4.6828698043958429E-2</v>
      </c>
      <c r="Q72" s="86"/>
      <c r="R72" s="87">
        <f t="shared" si="13"/>
        <v>3.1459958969874115E-2</v>
      </c>
      <c r="S72" s="87">
        <f t="shared" si="13"/>
        <v>1.9020077218273014E-2</v>
      </c>
      <c r="T72" s="87">
        <f t="shared" si="13"/>
        <v>5.2242326635200821E-2</v>
      </c>
      <c r="V72" s="29">
        <v>0.15</v>
      </c>
    </row>
    <row r="73" spans="2:22" ht="19" customHeight="1" x14ac:dyDescent="0.35">
      <c r="M73" s="2">
        <v>66</v>
      </c>
      <c r="N73" s="85">
        <v>5.5082344667515715E-2</v>
      </c>
      <c r="O73" s="85">
        <f t="shared" ref="O73:O78" si="14">N73*(1+V73)</f>
        <v>6.3344696367643061E-2</v>
      </c>
      <c r="P73" s="85">
        <f t="shared" ref="P73:P78" si="15">N73*(1-V73)</f>
        <v>4.6819992967388355E-2</v>
      </c>
      <c r="Q73" s="86"/>
      <c r="R73" s="87">
        <f t="shared" si="13"/>
        <v>2.9836212807793919E-2</v>
      </c>
      <c r="S73" s="87">
        <f t="shared" si="13"/>
        <v>1.7899811671224456E-2</v>
      </c>
      <c r="T73" s="87">
        <f t="shared" si="13"/>
        <v>4.9932514981621302E-2</v>
      </c>
      <c r="V73" s="29">
        <v>0.15</v>
      </c>
    </row>
    <row r="74" spans="2:22" ht="19" customHeight="1" x14ac:dyDescent="0.35">
      <c r="M74" s="2">
        <v>67</v>
      </c>
      <c r="N74" s="85">
        <v>5.5072408703639164E-2</v>
      </c>
      <c r="O74" s="85">
        <f t="shared" si="14"/>
        <v>6.3333270009185039E-2</v>
      </c>
      <c r="P74" s="85">
        <f t="shared" si="15"/>
        <v>4.6811547398093289E-2</v>
      </c>
      <c r="Q74" s="86"/>
      <c r="R74" s="87">
        <f t="shared" si="13"/>
        <v>2.82962782209857E-2</v>
      </c>
      <c r="S74" s="87">
        <f t="shared" si="13"/>
        <v>1.6845532172438199E-2</v>
      </c>
      <c r="T74" s="87">
        <f t="shared" si="13"/>
        <v>4.7724835169970219E-2</v>
      </c>
      <c r="V74" s="29">
        <v>0.15</v>
      </c>
    </row>
    <row r="75" spans="2:22" ht="19" customHeight="1" x14ac:dyDescent="0.35">
      <c r="M75" s="2">
        <v>68</v>
      </c>
      <c r="N75" s="85">
        <v>5.5062764648616147E-2</v>
      </c>
      <c r="O75" s="85">
        <f t="shared" si="14"/>
        <v>6.3322179345908558E-2</v>
      </c>
      <c r="P75" s="85">
        <f t="shared" si="15"/>
        <v>4.6803349951323722E-2</v>
      </c>
      <c r="Q75" s="86"/>
      <c r="R75" s="87">
        <f t="shared" ref="R75:T78" si="16" xml:space="preserve"> ( 1 +N75 ) ^-($M74 + 1  - 0.5)</f>
        <v>2.6835828610501655E-2</v>
      </c>
      <c r="S75" s="87">
        <f t="shared" si="16"/>
        <v>1.5853351592955027E-2</v>
      </c>
      <c r="T75" s="87">
        <f t="shared" si="16"/>
        <v>4.5614770521010935E-2</v>
      </c>
      <c r="V75" s="29">
        <v>0.15</v>
      </c>
    </row>
    <row r="76" spans="2:22" ht="19" customHeight="1" x14ac:dyDescent="0.35">
      <c r="M76" s="2">
        <v>69</v>
      </c>
      <c r="N76" s="85">
        <v>5.5053399872701636E-2</v>
      </c>
      <c r="O76" s="85">
        <f t="shared" si="14"/>
        <v>6.3311409853606879E-2</v>
      </c>
      <c r="P76" s="85">
        <f t="shared" si="15"/>
        <v>4.6795389891796386E-2</v>
      </c>
      <c r="Q76" s="86"/>
      <c r="R76" s="87">
        <f t="shared" si="16"/>
        <v>2.5450760804363197E-2</v>
      </c>
      <c r="S76" s="87">
        <f t="shared" si="16"/>
        <v>1.49196118447243E-2</v>
      </c>
      <c r="T76" s="87">
        <f t="shared" si="16"/>
        <v>4.3598004198919169E-2</v>
      </c>
      <c r="V76" s="29">
        <v>0.15</v>
      </c>
    </row>
    <row r="77" spans="2:22" ht="19" customHeight="1" x14ac:dyDescent="0.35">
      <c r="M77" s="2">
        <v>70</v>
      </c>
      <c r="N77" s="85">
        <v>5.504430245763503E-2</v>
      </c>
      <c r="O77" s="85">
        <f t="shared" si="14"/>
        <v>6.3300947826280277E-2</v>
      </c>
      <c r="P77" s="85">
        <f t="shared" si="15"/>
        <v>4.6787657088989777E-2</v>
      </c>
      <c r="Q77" s="86"/>
      <c r="R77" s="87">
        <f t="shared" si="16"/>
        <v>2.4137183508098545E-2</v>
      </c>
      <c r="S77" s="87">
        <f t="shared" si="16"/>
        <v>1.4040870375887785E-2</v>
      </c>
      <c r="T77" s="87">
        <f t="shared" si="16"/>
        <v>4.1670410354360955E-2</v>
      </c>
      <c r="V77" s="29">
        <v>0.15</v>
      </c>
    </row>
    <row r="78" spans="2:22" ht="19" customHeight="1" x14ac:dyDescent="0.35">
      <c r="M78" s="1" t="s">
        <v>100</v>
      </c>
      <c r="N78" s="85">
        <v>5.5035461148175591E-2</v>
      </c>
      <c r="O78" s="85">
        <f t="shared" si="14"/>
        <v>6.3290780320401918E-2</v>
      </c>
      <c r="P78" s="85">
        <f t="shared" si="15"/>
        <v>4.6780141975949249E-2</v>
      </c>
      <c r="Q78" s="86"/>
      <c r="R78" s="87">
        <f t="shared" si="16"/>
        <v>2.2891406354302989E-2</v>
      </c>
      <c r="S78" s="87">
        <f t="shared" si="16"/>
        <v>1.3213887463906003E-2</v>
      </c>
      <c r="T78" s="87">
        <f t="shared" si="16"/>
        <v>3.9828045662586999E-2</v>
      </c>
      <c r="V78" s="29">
        <v>0.15</v>
      </c>
    </row>
  </sheetData>
  <mergeCells count="24">
    <mergeCell ref="D39:I39"/>
    <mergeCell ref="K39:K40"/>
    <mergeCell ref="B55:K57"/>
    <mergeCell ref="C61:K64"/>
    <mergeCell ref="B67:K69"/>
    <mergeCell ref="V5:V7"/>
    <mergeCell ref="Y5:AA6"/>
    <mergeCell ref="D7:I7"/>
    <mergeCell ref="K7:K8"/>
    <mergeCell ref="D23:I23"/>
    <mergeCell ref="K23:K24"/>
    <mergeCell ref="N5:N7"/>
    <mergeCell ref="O5:O7"/>
    <mergeCell ref="P5:P7"/>
    <mergeCell ref="R5:R7"/>
    <mergeCell ref="S5:S7"/>
    <mergeCell ref="T5:T7"/>
    <mergeCell ref="N4:P4"/>
    <mergeCell ref="R4:T4"/>
    <mergeCell ref="B2:K2"/>
    <mergeCell ref="N2:P2"/>
    <mergeCell ref="R2:T2"/>
    <mergeCell ref="N3:P3"/>
    <mergeCell ref="R3:T3"/>
  </mergeCells>
  <hyperlinks>
    <hyperlink ref="F5:I5" location="Calculations_OIS!AW11" display="Calculations_OIS!AW11" xr:uid="{EE37A629-F991-400A-AA9A-F68A46D3F887}"/>
  </hyperlinks>
  <printOptions horizontalCentered="1" verticalCentered="1"/>
  <pageMargins left="0.7086614173228347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55425-AB84-47D4-9355-459CF39A0A78}">
  <sheetPr>
    <tabColor theme="0"/>
  </sheetPr>
  <dimension ref="B1:AG78"/>
  <sheetViews>
    <sheetView zoomScale="80" zoomScaleNormal="80" workbookViewId="0">
      <selection activeCell="B3" sqref="B3"/>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2" width="8.7265625" style="1"/>
    <col min="13" max="13" width="5.1796875" style="1" customWidth="1"/>
    <col min="14" max="16" width="18.54296875" style="1" customWidth="1"/>
    <col min="17" max="17" width="5.26953125" style="1" customWidth="1"/>
    <col min="18" max="20" width="18.54296875" style="1" customWidth="1"/>
    <col min="21" max="21" width="5.6328125" style="1" customWidth="1"/>
    <col min="22" max="22" width="12.54296875" style="1" customWidth="1"/>
    <col min="23" max="24" width="8.7265625" style="1"/>
    <col min="25" max="25" width="6.6328125" style="1" bestFit="1" customWidth="1"/>
    <col min="26" max="26" width="18" style="1" bestFit="1" customWidth="1"/>
    <col min="27" max="27" width="13.08984375" style="1" bestFit="1" customWidth="1"/>
    <col min="28" max="28" width="8.7265625" style="1"/>
    <col min="29" max="31" width="12.26953125" style="1" customWidth="1"/>
    <col min="32" max="16384" width="8.7265625" style="1"/>
  </cols>
  <sheetData>
    <row r="1" spans="2:33" ht="35.15" customHeight="1" x14ac:dyDescent="0.35"/>
    <row r="2" spans="2:33" ht="21" customHeight="1" x14ac:dyDescent="0.35">
      <c r="B2" s="179" t="s">
        <v>140</v>
      </c>
      <c r="C2" s="179"/>
      <c r="D2" s="179"/>
      <c r="E2" s="179"/>
      <c r="F2" s="179"/>
      <c r="G2" s="179"/>
      <c r="H2" s="179"/>
      <c r="I2" s="179"/>
      <c r="J2" s="179"/>
      <c r="K2" s="179"/>
      <c r="N2" s="180" t="s">
        <v>66</v>
      </c>
      <c r="O2" s="180"/>
      <c r="P2" s="180"/>
      <c r="R2" s="180" t="s">
        <v>101</v>
      </c>
      <c r="S2" s="180"/>
      <c r="T2" s="180"/>
    </row>
    <row r="3" spans="2:33" ht="19" customHeight="1" x14ac:dyDescent="0.35">
      <c r="B3" s="36" t="s">
        <v>47</v>
      </c>
      <c r="D3" s="2"/>
      <c r="F3" s="42" t="s">
        <v>22</v>
      </c>
      <c r="G3" s="36" t="s">
        <v>136</v>
      </c>
      <c r="H3" s="35"/>
      <c r="I3" s="35"/>
      <c r="N3" s="181" t="str">
        <f>G3</f>
        <v>End-Ashadh (2083)</v>
      </c>
      <c r="O3" s="181"/>
      <c r="P3" s="181"/>
      <c r="R3" s="181" t="str">
        <f>N3</f>
        <v>End-Ashadh (2083)</v>
      </c>
      <c r="S3" s="181"/>
      <c r="T3" s="181"/>
    </row>
    <row r="4" spans="2:33" ht="19" customHeight="1" thickBot="1" x14ac:dyDescent="0.4">
      <c r="B4" s="37"/>
      <c r="D4" s="2"/>
      <c r="H4" s="35"/>
      <c r="I4" s="35"/>
      <c r="N4" s="178" t="s">
        <v>46</v>
      </c>
      <c r="O4" s="178"/>
      <c r="P4" s="178"/>
      <c r="R4" s="178" t="str">
        <f>N4</f>
        <v>Nepali risk-free curves - General bucket</v>
      </c>
      <c r="S4" s="178"/>
      <c r="T4" s="178"/>
    </row>
    <row r="5" spans="2:33" ht="19" customHeight="1" x14ac:dyDescent="0.35">
      <c r="B5" s="36" t="s">
        <v>83</v>
      </c>
      <c r="C5" s="36"/>
      <c r="D5" s="2"/>
      <c r="E5" s="2"/>
      <c r="G5" s="35"/>
      <c r="H5" s="35"/>
      <c r="I5" s="35"/>
      <c r="N5" s="174" t="s">
        <v>23</v>
      </c>
      <c r="O5" s="174" t="s">
        <v>41</v>
      </c>
      <c r="P5" s="174" t="s">
        <v>42</v>
      </c>
      <c r="R5" s="175" t="str">
        <f>N5</f>
        <v>General 
non-stressed 
zero coupon rates</v>
      </c>
      <c r="S5" s="175" t="str">
        <f>O5</f>
        <v>General 
Stress up 
zero coupon rates</v>
      </c>
      <c r="T5" s="175" t="str">
        <f>P5</f>
        <v>General 
Stress down 
zero coupon rates</v>
      </c>
      <c r="V5" s="165" t="s">
        <v>44</v>
      </c>
      <c r="Y5" s="168" t="s">
        <v>92</v>
      </c>
      <c r="Z5" s="169"/>
      <c r="AA5" s="170"/>
      <c r="AD5" s="121" t="s">
        <v>96</v>
      </c>
      <c r="AE5" s="121"/>
      <c r="AG5" s="84"/>
    </row>
    <row r="6" spans="2:33" ht="19" customHeight="1" thickBot="1" x14ac:dyDescent="0.4">
      <c r="B6" s="2"/>
      <c r="C6" s="2"/>
      <c r="D6" s="2"/>
      <c r="E6" s="2"/>
      <c r="F6" s="2"/>
      <c r="G6" s="2"/>
      <c r="H6" s="2"/>
      <c r="N6" s="174"/>
      <c r="O6" s="174"/>
      <c r="P6" s="174"/>
      <c r="R6" s="176"/>
      <c r="S6" s="176"/>
      <c r="T6" s="176"/>
      <c r="V6" s="166"/>
      <c r="Y6" s="171"/>
      <c r="Z6" s="172"/>
      <c r="AA6" s="173"/>
      <c r="AD6" s="84"/>
      <c r="AE6" s="84"/>
      <c r="AG6" s="84"/>
    </row>
    <row r="7" spans="2:33" ht="19" customHeight="1" thickBot="1" x14ac:dyDescent="0.4">
      <c r="B7" s="5"/>
      <c r="C7" s="2" t="s">
        <v>5</v>
      </c>
      <c r="D7" s="140" t="s">
        <v>82</v>
      </c>
      <c r="E7" s="141"/>
      <c r="F7" s="141"/>
      <c r="G7" s="141"/>
      <c r="H7" s="141"/>
      <c r="I7" s="142"/>
      <c r="K7" s="143" t="s">
        <v>20</v>
      </c>
      <c r="N7" s="174"/>
      <c r="O7" s="174"/>
      <c r="P7" s="174"/>
      <c r="R7" s="177"/>
      <c r="S7" s="177"/>
      <c r="T7" s="177"/>
      <c r="V7" s="167"/>
      <c r="AE7" s="84"/>
      <c r="AG7" s="84"/>
    </row>
    <row r="8" spans="2:33" ht="19" customHeight="1" thickBot="1" x14ac:dyDescent="0.4">
      <c r="B8" s="3"/>
      <c r="C8" s="4" t="s">
        <v>1</v>
      </c>
      <c r="D8" s="6" t="s">
        <v>0</v>
      </c>
      <c r="E8" s="6" t="s">
        <v>13</v>
      </c>
      <c r="F8" s="6" t="s">
        <v>2</v>
      </c>
      <c r="G8" s="6" t="s">
        <v>3</v>
      </c>
      <c r="H8" s="6" t="s">
        <v>68</v>
      </c>
      <c r="I8" s="7" t="s">
        <v>6</v>
      </c>
      <c r="J8" s="8" t="s">
        <v>7</v>
      </c>
      <c r="K8" s="144"/>
      <c r="M8" s="2">
        <v>1</v>
      </c>
      <c r="N8" s="85">
        <v>5.3154266190127655E-2</v>
      </c>
      <c r="O8" s="85">
        <f>N8*(1+V8)</f>
        <v>8.2389112594697875E-2</v>
      </c>
      <c r="P8" s="85">
        <f>N8*(1-V8)</f>
        <v>2.3919419785557443E-2</v>
      </c>
      <c r="Q8" s="86"/>
      <c r="R8" s="87">
        <f xml:space="preserve"> ( 1 +N8 ) ^-($M8 - 0.5)</f>
        <v>0.97443753462378591</v>
      </c>
      <c r="S8" s="87">
        <f t="shared" ref="S8:T57" si="0" xml:space="preserve"> ( 1 +O8 ) ^-($M8 - 0.5)</f>
        <v>0.96118789424006101</v>
      </c>
      <c r="T8" s="87">
        <f t="shared" si="0"/>
        <v>0.98825065308788795</v>
      </c>
      <c r="V8" s="29">
        <v>0.55000000000000004</v>
      </c>
      <c r="Y8" s="122" t="s">
        <v>93</v>
      </c>
      <c r="Z8" s="123" t="s">
        <v>95</v>
      </c>
      <c r="AA8" s="124" t="s">
        <v>94</v>
      </c>
      <c r="AD8" s="120" t="s">
        <v>97</v>
      </c>
      <c r="AE8" s="84"/>
      <c r="AG8" s="84"/>
    </row>
    <row r="9" spans="2:33" ht="19" customHeight="1" thickBot="1" x14ac:dyDescent="0.4">
      <c r="B9" s="25">
        <v>20830332</v>
      </c>
      <c r="C9" s="2"/>
      <c r="D9" s="2"/>
      <c r="E9" s="2"/>
      <c r="F9" s="2"/>
      <c r="G9" s="2"/>
      <c r="H9" s="2"/>
      <c r="I9" s="2"/>
      <c r="J9" s="2"/>
      <c r="M9" s="2">
        <v>2</v>
      </c>
      <c r="N9" s="85">
        <v>5.4654255204292124E-2</v>
      </c>
      <c r="O9" s="85">
        <f t="shared" ref="O9:O72" si="1">N9*(1+V9)</f>
        <v>8.4714095566652797E-2</v>
      </c>
      <c r="P9" s="85">
        <f t="shared" ref="P9:P72" si="2">N9*(1-V9)</f>
        <v>2.4594414841931454E-2</v>
      </c>
      <c r="Q9" s="86"/>
      <c r="R9" s="87">
        <f t="shared" ref="R9:R57" si="3" xml:space="preserve"> ( 1 +N9 ) ^-($M9 - 0.5)</f>
        <v>0.92328299357793453</v>
      </c>
      <c r="S9" s="87">
        <f t="shared" si="0"/>
        <v>0.88517079064147919</v>
      </c>
      <c r="T9" s="87">
        <f t="shared" si="0"/>
        <v>0.96421087126333527</v>
      </c>
      <c r="V9" s="29">
        <v>0.55000000000000004</v>
      </c>
      <c r="Y9" s="125">
        <v>1</v>
      </c>
      <c r="Z9" s="126">
        <v>0.2</v>
      </c>
      <c r="AA9" s="127">
        <v>7.4999999999999997E-3</v>
      </c>
      <c r="AD9" s="119">
        <v>5.2999999999999999E-2</v>
      </c>
    </row>
    <row r="10" spans="2:33" ht="19" customHeight="1" x14ac:dyDescent="0.35">
      <c r="B10" s="9">
        <v>1</v>
      </c>
      <c r="C10" s="104">
        <v>5.8997999999999107E-2</v>
      </c>
      <c r="D10" s="105">
        <v>4.4671763745971801E-2</v>
      </c>
      <c r="E10" s="105">
        <v>2.5171052451392825E-2</v>
      </c>
      <c r="F10" s="43">
        <v>2.7832860000010687E-2</v>
      </c>
      <c r="G10" s="43">
        <v>4.7849608554006745E-2</v>
      </c>
      <c r="H10" s="43">
        <v>1.9198999999995484E-2</v>
      </c>
      <c r="I10" s="43">
        <f>IF(  ABS( MAX( D10:H10 ) )  &gt;  ABS(  MIN(D10:H10 ) ),
                                                 (  SUM(D10:H10) - ABS( MAX(D10:H10) ) ) / 4,
                                                  (  SUM(D10:H10) +  ABS( MIN(D10:H10)  )  )   / 4 )</f>
        <v>2.9218669049342692E-2</v>
      </c>
      <c r="J10" s="106">
        <f t="shared" ref="J10:J19" si="4" xml:space="preserve"> IF( I10 &gt; 0, MAX( -$AA9, -I10*$Z9 ), MIN( $AA9, -I10*$Z9 )  )</f>
        <v>-5.8437338098685388E-3</v>
      </c>
      <c r="K10" s="107">
        <f>C10+J10</f>
        <v>5.315426619013057E-2</v>
      </c>
      <c r="M10" s="2">
        <v>3</v>
      </c>
      <c r="N10" s="85">
        <v>5.5645398072631913E-2</v>
      </c>
      <c r="O10" s="85">
        <f t="shared" si="1"/>
        <v>8.6250367012579474E-2</v>
      </c>
      <c r="P10" s="85">
        <f t="shared" si="2"/>
        <v>2.5040429132684359E-2</v>
      </c>
      <c r="Q10" s="86"/>
      <c r="R10" s="87">
        <f t="shared" si="3"/>
        <v>0.8733832386550483</v>
      </c>
      <c r="S10" s="87">
        <f t="shared" si="0"/>
        <v>0.81315841284153034</v>
      </c>
      <c r="T10" s="87">
        <f t="shared" si="0"/>
        <v>0.94004255151641347</v>
      </c>
      <c r="V10" s="29">
        <v>0.55000000000000004</v>
      </c>
      <c r="Y10" s="128">
        <v>2</v>
      </c>
      <c r="Z10" s="129">
        <v>0.2</v>
      </c>
      <c r="AA10" s="130">
        <v>7.4999999999999997E-3</v>
      </c>
      <c r="AD10" s="84"/>
    </row>
    <row r="11" spans="2:33" ht="19" customHeight="1" x14ac:dyDescent="0.35">
      <c r="B11" s="10">
        <v>2</v>
      </c>
      <c r="C11" s="108">
        <v>6.0697084860854789E-2</v>
      </c>
      <c r="D11" s="109">
        <v>4.6370645124336418E-2</v>
      </c>
      <c r="E11" s="44">
        <v>2.5514885970913559E-2</v>
      </c>
      <c r="F11" s="44">
        <v>2.833002486086289E-2</v>
      </c>
      <c r="G11" s="44">
        <v>4.7821540269366691E-2</v>
      </c>
      <c r="H11" s="44">
        <v>2.0641037175079813E-2</v>
      </c>
      <c r="I11" s="44">
        <f t="shared" ref="I11:I19" si="5">IF(  ABS( MAX( D11:H11 ) )  &gt;  ABS(  MIN(D11:H11 ) ),
                                                 (  SUM(D11:H11) - ABS( MAX(D11:H11) ) ) / 4,
                                                  (  SUM(D11:H11) +  ABS( MIN(D11:H11)  )  )   / 4 )</f>
        <v>3.021414828279817E-2</v>
      </c>
      <c r="J11" s="110">
        <f t="shared" si="4"/>
        <v>-6.0428296565596343E-3</v>
      </c>
      <c r="K11" s="111">
        <f t="shared" ref="K11:K19" si="6">C11+J11</f>
        <v>5.4654255204295156E-2</v>
      </c>
      <c r="M11" s="2">
        <v>4</v>
      </c>
      <c r="N11" s="85">
        <v>5.6507484205488678E-2</v>
      </c>
      <c r="O11" s="85">
        <f t="shared" si="1"/>
        <v>8.758660051850746E-2</v>
      </c>
      <c r="P11" s="85">
        <f t="shared" si="2"/>
        <v>2.5428367892469904E-2</v>
      </c>
      <c r="Q11" s="86"/>
      <c r="R11" s="87">
        <f t="shared" si="3"/>
        <v>0.82498485776768549</v>
      </c>
      <c r="S11" s="87">
        <f t="shared" si="0"/>
        <v>0.74537793260228447</v>
      </c>
      <c r="T11" s="87">
        <f t="shared" si="0"/>
        <v>0.91586476823830243</v>
      </c>
      <c r="V11" s="29">
        <v>0.55000000000000004</v>
      </c>
      <c r="Y11" s="128">
        <v>3</v>
      </c>
      <c r="Z11" s="129">
        <v>0.2</v>
      </c>
      <c r="AA11" s="130">
        <v>7.4999999999999997E-3</v>
      </c>
      <c r="AD11" s="120" t="s">
        <v>98</v>
      </c>
    </row>
    <row r="12" spans="2:33" ht="19" customHeight="1" x14ac:dyDescent="0.35">
      <c r="B12" s="10">
        <v>3</v>
      </c>
      <c r="C12" s="108">
        <v>6.1879290416089638E-2</v>
      </c>
      <c r="D12" s="109">
        <v>4.7347470542509651E-2</v>
      </c>
      <c r="E12" s="44">
        <v>2.6654988150889736E-2</v>
      </c>
      <c r="F12" s="44">
        <v>2.870895041609578E-2</v>
      </c>
      <c r="G12" s="44">
        <v>4.7572085175040746E-2</v>
      </c>
      <c r="H12" s="44">
        <v>2.1966437759600277E-2</v>
      </c>
      <c r="I12" s="44">
        <f t="shared" si="5"/>
        <v>3.1169461717273861E-2</v>
      </c>
      <c r="J12" s="110">
        <f t="shared" si="4"/>
        <v>-6.2338923434547729E-3</v>
      </c>
      <c r="K12" s="111">
        <f t="shared" si="6"/>
        <v>5.5645398072634869E-2</v>
      </c>
      <c r="M12" s="2">
        <v>5</v>
      </c>
      <c r="N12" s="85">
        <v>5.7303251433532543E-2</v>
      </c>
      <c r="O12" s="85">
        <f t="shared" si="1"/>
        <v>7.4494226863592305E-2</v>
      </c>
      <c r="P12" s="85">
        <f t="shared" si="2"/>
        <v>4.011227600347278E-2</v>
      </c>
      <c r="Q12" s="86"/>
      <c r="R12" s="87">
        <f t="shared" si="3"/>
        <v>0.77821920663700184</v>
      </c>
      <c r="S12" s="87">
        <f t="shared" si="0"/>
        <v>0.72373839191822409</v>
      </c>
      <c r="T12" s="87">
        <f t="shared" si="0"/>
        <v>0.83779738428405781</v>
      </c>
      <c r="V12" s="30">
        <v>0.3</v>
      </c>
      <c r="Y12" s="128">
        <v>4</v>
      </c>
      <c r="Z12" s="129">
        <v>0.2</v>
      </c>
      <c r="AA12" s="130">
        <v>7.4999999999999997E-3</v>
      </c>
      <c r="AD12" s="119" t="s">
        <v>99</v>
      </c>
    </row>
    <row r="13" spans="2:33" ht="19" customHeight="1" x14ac:dyDescent="0.35">
      <c r="B13" s="10">
        <v>4</v>
      </c>
      <c r="C13" s="108">
        <v>6.2863692641724533E-2</v>
      </c>
      <c r="D13" s="109">
        <v>4.8022301147948809E-2</v>
      </c>
      <c r="E13" s="44">
        <v>2.7805892744514393E-2</v>
      </c>
      <c r="F13" s="44">
        <v>2.8922092641730179E-2</v>
      </c>
      <c r="G13" s="44">
        <v>4.7371588036469792E-2</v>
      </c>
      <c r="H13" s="44">
        <v>2.3024595301943451E-2</v>
      </c>
      <c r="I13" s="44">
        <f t="shared" si="5"/>
        <v>3.1781042181164454E-2</v>
      </c>
      <c r="J13" s="110">
        <f t="shared" si="4"/>
        <v>-6.3562084362328913E-3</v>
      </c>
      <c r="K13" s="111">
        <f t="shared" si="6"/>
        <v>5.6507484205491641E-2</v>
      </c>
      <c r="M13" s="2">
        <v>6</v>
      </c>
      <c r="N13" s="85">
        <v>5.7975331608902669E-2</v>
      </c>
      <c r="O13" s="85">
        <f t="shared" si="1"/>
        <v>7.536793109157347E-2</v>
      </c>
      <c r="P13" s="85">
        <f t="shared" si="2"/>
        <v>4.0582732126231869E-2</v>
      </c>
      <c r="Q13" s="86"/>
      <c r="R13" s="87">
        <f t="shared" si="3"/>
        <v>0.73347365852482238</v>
      </c>
      <c r="S13" s="87">
        <f t="shared" si="0"/>
        <v>0.67055754578442561</v>
      </c>
      <c r="T13" s="87">
        <f t="shared" si="0"/>
        <v>0.80348656405462093</v>
      </c>
      <c r="V13" s="30">
        <v>0.3</v>
      </c>
      <c r="Y13" s="128">
        <v>5</v>
      </c>
      <c r="Z13" s="129">
        <v>0.2</v>
      </c>
      <c r="AA13" s="130">
        <v>7.4999999999999997E-3</v>
      </c>
      <c r="AD13" s="84"/>
    </row>
    <row r="14" spans="2:33" ht="19" customHeight="1" thickBot="1" x14ac:dyDescent="0.4">
      <c r="B14" s="10">
        <v>5</v>
      </c>
      <c r="C14" s="112">
        <v>6.371753144386294E-2</v>
      </c>
      <c r="D14" s="113">
        <v>4.8565128656934853E-2</v>
      </c>
      <c r="E14" s="45">
        <v>2.843987147759397E-2</v>
      </c>
      <c r="F14" s="45">
        <v>2.9017111443867982E-2</v>
      </c>
      <c r="G14" s="45">
        <v>4.7055332704956099E-2</v>
      </c>
      <c r="H14" s="45">
        <v>2.3773284580141718E-2</v>
      </c>
      <c r="I14" s="45">
        <f t="shared" si="5"/>
        <v>3.2071400051639942E-2</v>
      </c>
      <c r="J14" s="114">
        <f t="shared" si="4"/>
        <v>-6.414280010327989E-3</v>
      </c>
      <c r="K14" s="115">
        <f t="shared" si="6"/>
        <v>5.730325143353495E-2</v>
      </c>
      <c r="M14" s="2">
        <v>7</v>
      </c>
      <c r="N14" s="85">
        <v>5.8532822823277986E-2</v>
      </c>
      <c r="O14" s="85">
        <f t="shared" si="1"/>
        <v>7.609266967026139E-2</v>
      </c>
      <c r="P14" s="85">
        <f t="shared" si="2"/>
        <v>4.0972975976294589E-2</v>
      </c>
      <c r="Q14" s="86"/>
      <c r="R14" s="87">
        <f t="shared" si="3"/>
        <v>0.69091060816501237</v>
      </c>
      <c r="S14" s="87">
        <f t="shared" si="0"/>
        <v>0.62083633364596291</v>
      </c>
      <c r="T14" s="87">
        <f t="shared" si="0"/>
        <v>0.77027098881462253</v>
      </c>
      <c r="V14" s="30">
        <v>0.3</v>
      </c>
      <c r="Y14" s="128">
        <v>6</v>
      </c>
      <c r="Z14" s="129">
        <v>0.2</v>
      </c>
      <c r="AA14" s="130">
        <v>7.4999999999999997E-3</v>
      </c>
      <c r="AC14" s="28"/>
      <c r="AD14" s="84"/>
    </row>
    <row r="15" spans="2:33" ht="19" customHeight="1" x14ac:dyDescent="0.35">
      <c r="B15" s="10">
        <v>6</v>
      </c>
      <c r="C15" s="108">
        <v>6.4415915530789736E-2</v>
      </c>
      <c r="D15" s="109">
        <v>4.9003169202970431E-2</v>
      </c>
      <c r="E15" s="44">
        <v>2.8831237380072761E-2</v>
      </c>
      <c r="F15" s="44">
        <v>2.8977245530794615E-2</v>
      </c>
      <c r="G15" s="44">
        <v>4.6784286331045477E-2</v>
      </c>
      <c r="H15" s="44">
        <v>2.4218909195778071E-2</v>
      </c>
      <c r="I15" s="49">
        <f t="shared" si="5"/>
        <v>3.2202919609422731E-2</v>
      </c>
      <c r="J15" s="110">
        <f t="shared" si="4"/>
        <v>-6.4405839218845467E-3</v>
      </c>
      <c r="K15" s="116">
        <f t="shared" si="6"/>
        <v>5.7975331608905188E-2</v>
      </c>
      <c r="M15" s="2">
        <v>8</v>
      </c>
      <c r="N15" s="85">
        <v>5.8990860463941086E-2</v>
      </c>
      <c r="O15" s="85">
        <f t="shared" si="1"/>
        <v>6.7839489533532249E-2</v>
      </c>
      <c r="P15" s="85">
        <f t="shared" si="2"/>
        <v>5.0142231394349923E-2</v>
      </c>
      <c r="Q15" s="86"/>
      <c r="R15" s="87">
        <f t="shared" si="3"/>
        <v>0.65059153781154133</v>
      </c>
      <c r="S15" s="87">
        <f t="shared" si="0"/>
        <v>0.61123071482328517</v>
      </c>
      <c r="T15" s="87">
        <f t="shared" si="0"/>
        <v>0.69284975919179881</v>
      </c>
      <c r="V15" s="29">
        <v>0.15</v>
      </c>
      <c r="Y15" s="128">
        <v>7</v>
      </c>
      <c r="Z15" s="129">
        <v>0.2</v>
      </c>
      <c r="AA15" s="130">
        <v>7.4999999999999997E-3</v>
      </c>
      <c r="AC15" s="28"/>
      <c r="AD15" s="84"/>
    </row>
    <row r="16" spans="2:33" ht="19" customHeight="1" x14ac:dyDescent="0.35">
      <c r="B16" s="10">
        <v>7</v>
      </c>
      <c r="C16" s="108">
        <v>6.4966690889211476E-2</v>
      </c>
      <c r="D16" s="109">
        <v>4.9185466436417746E-2</v>
      </c>
      <c r="E16" s="44">
        <v>2.9016978030921292E-2</v>
      </c>
      <c r="F16" s="44">
        <v>2.8819900889216044E-2</v>
      </c>
      <c r="G16" s="44">
        <v>4.6381282399789781E-2</v>
      </c>
      <c r="H16" s="44">
        <v>2.4459199998699166E-2</v>
      </c>
      <c r="I16" s="44">
        <f t="shared" si="5"/>
        <v>3.2169340329656571E-2</v>
      </c>
      <c r="J16" s="110">
        <f t="shared" si="4"/>
        <v>-6.4338680659313148E-3</v>
      </c>
      <c r="K16" s="111">
        <f t="shared" si="6"/>
        <v>5.8532822823280165E-2</v>
      </c>
      <c r="M16" s="2">
        <v>9</v>
      </c>
      <c r="N16" s="85">
        <v>5.9375785240164625E-2</v>
      </c>
      <c r="O16" s="85">
        <f t="shared" si="1"/>
        <v>6.8282153026189313E-2</v>
      </c>
      <c r="P16" s="85">
        <f t="shared" si="2"/>
        <v>5.046941745413993E-2</v>
      </c>
      <c r="Q16" s="86"/>
      <c r="R16" s="87">
        <f t="shared" si="3"/>
        <v>0.61245564902719463</v>
      </c>
      <c r="S16" s="87">
        <f t="shared" si="0"/>
        <v>0.57038648850189311</v>
      </c>
      <c r="T16" s="87">
        <f t="shared" si="0"/>
        <v>0.65802286941021126</v>
      </c>
      <c r="V16" s="29">
        <v>0.15</v>
      </c>
      <c r="Y16" s="128">
        <v>8</v>
      </c>
      <c r="Z16" s="129">
        <v>0.2</v>
      </c>
      <c r="AA16" s="130">
        <v>7.4999999999999997E-3</v>
      </c>
      <c r="AC16" s="28"/>
      <c r="AD16" s="84"/>
    </row>
    <row r="17" spans="2:27" ht="19" customHeight="1" x14ac:dyDescent="0.35">
      <c r="B17" s="10">
        <v>8</v>
      </c>
      <c r="C17" s="108">
        <v>6.538978200475376E-2</v>
      </c>
      <c r="D17" s="109">
        <v>4.9237693050630638E-2</v>
      </c>
      <c r="E17" s="44">
        <v>2.9003310654140968E-2</v>
      </c>
      <c r="F17" s="44">
        <v>2.857046200475799E-2</v>
      </c>
      <c r="G17" s="44">
        <v>4.5867754423156715E-2</v>
      </c>
      <c r="H17" s="44">
        <v>2.4536903734159177E-2</v>
      </c>
      <c r="I17" s="44">
        <f t="shared" si="5"/>
        <v>3.1994607704053712E-2</v>
      </c>
      <c r="J17" s="110">
        <f t="shared" si="4"/>
        <v>-6.3989215408107427E-3</v>
      </c>
      <c r="K17" s="111">
        <f t="shared" si="6"/>
        <v>5.8990860463943015E-2</v>
      </c>
      <c r="M17" s="2">
        <v>10</v>
      </c>
      <c r="N17" s="85">
        <v>5.9708479435778061E-2</v>
      </c>
      <c r="O17" s="85">
        <f t="shared" si="1"/>
        <v>6.8664751351144762E-2</v>
      </c>
      <c r="P17" s="85">
        <f t="shared" si="2"/>
        <v>5.0752207520411353E-2</v>
      </c>
      <c r="Q17" s="86"/>
      <c r="R17" s="87">
        <f t="shared" si="3"/>
        <v>0.57640681961106255</v>
      </c>
      <c r="S17" s="87">
        <f t="shared" si="0"/>
        <v>0.53211547971474282</v>
      </c>
      <c r="T17" s="87">
        <f t="shared" si="0"/>
        <v>0.62480866625519649</v>
      </c>
      <c r="V17" s="29">
        <v>0.15</v>
      </c>
      <c r="Y17" s="128">
        <v>9</v>
      </c>
      <c r="Z17" s="129">
        <v>0.2</v>
      </c>
      <c r="AA17" s="130">
        <v>7.4999999999999997E-3</v>
      </c>
    </row>
    <row r="18" spans="2:27" ht="19" customHeight="1" thickBot="1" x14ac:dyDescent="0.4">
      <c r="B18" s="10">
        <v>9</v>
      </c>
      <c r="C18" s="108">
        <v>6.5726667546900153E-2</v>
      </c>
      <c r="D18" s="109">
        <v>4.925535324708652E-2</v>
      </c>
      <c r="E18" s="44">
        <v>2.8897416256036035E-2</v>
      </c>
      <c r="F18" s="44">
        <v>2.8270947546904068E-2</v>
      </c>
      <c r="G18" s="44">
        <v>4.5344586223487804E-2</v>
      </c>
      <c r="H18" s="44">
        <v>2.4504696108242685E-2</v>
      </c>
      <c r="I18" s="44">
        <f t="shared" si="5"/>
        <v>3.1754411533667648E-2</v>
      </c>
      <c r="J18" s="110">
        <f t="shared" si="4"/>
        <v>-6.3508823067335296E-3</v>
      </c>
      <c r="K18" s="111">
        <f t="shared" si="6"/>
        <v>5.9375785240166623E-2</v>
      </c>
      <c r="M18" s="2">
        <v>11</v>
      </c>
      <c r="N18" s="85">
        <v>5.9848973775571634E-2</v>
      </c>
      <c r="O18" s="85">
        <f t="shared" si="1"/>
        <v>6.8826319841907374E-2</v>
      </c>
      <c r="P18" s="85">
        <f t="shared" si="2"/>
        <v>5.0871627709235888E-2</v>
      </c>
      <c r="Q18" s="86"/>
      <c r="R18" s="87">
        <f t="shared" si="3"/>
        <v>0.54317299738847447</v>
      </c>
      <c r="S18" s="87">
        <f t="shared" si="0"/>
        <v>0.49713579266571095</v>
      </c>
      <c r="T18" s="87">
        <f t="shared" si="0"/>
        <v>0.59392075055923488</v>
      </c>
      <c r="V18" s="29">
        <v>0.15</v>
      </c>
      <c r="Y18" s="131">
        <v>10</v>
      </c>
      <c r="Z18" s="132">
        <v>0.2</v>
      </c>
      <c r="AA18" s="133">
        <v>7.4999999999999997E-3</v>
      </c>
    </row>
    <row r="19" spans="2:27" ht="19" customHeight="1" thickBot="1" x14ac:dyDescent="0.4">
      <c r="B19" s="11">
        <v>10</v>
      </c>
      <c r="C19" s="112">
        <v>6.600862575524391E-2</v>
      </c>
      <c r="D19" s="113">
        <v>4.9325259210431183E-2</v>
      </c>
      <c r="E19" s="45">
        <v>2.8784000726931103E-2</v>
      </c>
      <c r="F19" s="45">
        <v>2.7957255755247878E-2</v>
      </c>
      <c r="G19" s="45">
        <v>4.4881376579567478E-2</v>
      </c>
      <c r="H19" s="45">
        <v>2.438029332753433E-2</v>
      </c>
      <c r="I19" s="45">
        <f t="shared" si="5"/>
        <v>3.1500731597320197E-2</v>
      </c>
      <c r="J19" s="114">
        <f t="shared" si="4"/>
        <v>-6.3001463194640398E-3</v>
      </c>
      <c r="K19" s="117">
        <f t="shared" si="6"/>
        <v>5.9708479435779872E-2</v>
      </c>
      <c r="M19" s="2">
        <v>12</v>
      </c>
      <c r="N19" s="85">
        <v>5.9830900989626734E-2</v>
      </c>
      <c r="O19" s="85">
        <f t="shared" si="1"/>
        <v>6.8805536138070736E-2</v>
      </c>
      <c r="P19" s="85">
        <f t="shared" si="2"/>
        <v>5.0856265841182725E-2</v>
      </c>
      <c r="Q19" s="86"/>
      <c r="R19" s="87">
        <f t="shared" si="3"/>
        <v>0.51260088818731731</v>
      </c>
      <c r="S19" s="87">
        <f t="shared" si="0"/>
        <v>0.46522710680057983</v>
      </c>
      <c r="T19" s="87">
        <f t="shared" si="0"/>
        <v>0.56526466956312627</v>
      </c>
      <c r="V19" s="29">
        <v>0.15</v>
      </c>
    </row>
    <row r="20" spans="2:27" ht="19" customHeight="1" x14ac:dyDescent="0.35">
      <c r="M20" s="2">
        <v>13</v>
      </c>
      <c r="N20" s="85">
        <v>5.9714735092272209E-2</v>
      </c>
      <c r="O20" s="85">
        <f t="shared" si="1"/>
        <v>6.867194535611304E-2</v>
      </c>
      <c r="P20" s="85">
        <f t="shared" si="2"/>
        <v>5.0757524828431377E-2</v>
      </c>
      <c r="Q20" s="86"/>
      <c r="R20" s="87">
        <f t="shared" si="3"/>
        <v>0.48432605784527605</v>
      </c>
      <c r="S20" s="87">
        <f t="shared" si="0"/>
        <v>0.43595824319402793</v>
      </c>
      <c r="T20" s="87">
        <f t="shared" si="0"/>
        <v>0.53854083550121135</v>
      </c>
      <c r="V20" s="29">
        <v>0.15</v>
      </c>
    </row>
    <row r="21" spans="2:27" ht="19" customHeight="1" x14ac:dyDescent="0.35">
      <c r="M21" s="2">
        <v>14</v>
      </c>
      <c r="N21" s="85">
        <v>5.9539637587506355E-2</v>
      </c>
      <c r="O21" s="85">
        <f t="shared" si="1"/>
        <v>6.8470583225632306E-2</v>
      </c>
      <c r="P21" s="85">
        <f t="shared" si="2"/>
        <v>5.0608691949380398E-2</v>
      </c>
      <c r="Q21" s="86"/>
      <c r="R21" s="87">
        <f t="shared" si="3"/>
        <v>0.45805506175464111</v>
      </c>
      <c r="S21" s="87">
        <f t="shared" si="0"/>
        <v>0.40898304824721304</v>
      </c>
      <c r="T21" s="87">
        <f t="shared" si="0"/>
        <v>0.51350732333459004</v>
      </c>
      <c r="V21" s="29">
        <v>0.15</v>
      </c>
    </row>
    <row r="22" spans="2:27" ht="19" customHeight="1" x14ac:dyDescent="0.35">
      <c r="M22" s="2">
        <v>15</v>
      </c>
      <c r="N22" s="85">
        <v>5.9331172060842485E-2</v>
      </c>
      <c r="O22" s="85">
        <f t="shared" si="1"/>
        <v>6.8230847869968858E-2</v>
      </c>
      <c r="P22" s="85">
        <f t="shared" si="2"/>
        <v>5.0431496251716112E-2</v>
      </c>
      <c r="Q22" s="86"/>
      <c r="R22" s="87">
        <f t="shared" si="3"/>
        <v>0.43355040337442941</v>
      </c>
      <c r="S22" s="87">
        <f t="shared" si="0"/>
        <v>0.3840217568084508</v>
      </c>
      <c r="T22" s="87">
        <f t="shared" si="0"/>
        <v>0.48996813814687457</v>
      </c>
      <c r="V22" s="29">
        <v>0.15</v>
      </c>
    </row>
    <row r="23" spans="2:27" ht="19" customHeight="1" x14ac:dyDescent="0.35">
      <c r="B23" s="5"/>
      <c r="C23" s="2" t="s">
        <v>5</v>
      </c>
      <c r="D23" s="140" t="s">
        <v>82</v>
      </c>
      <c r="E23" s="141"/>
      <c r="F23" s="141"/>
      <c r="G23" s="141"/>
      <c r="H23" s="141"/>
      <c r="I23" s="142"/>
      <c r="K23" s="143" t="s">
        <v>20</v>
      </c>
      <c r="M23" s="2">
        <v>16</v>
      </c>
      <c r="N23" s="85">
        <v>5.9106060963197482E-2</v>
      </c>
      <c r="O23" s="85">
        <f t="shared" si="1"/>
        <v>6.7971970107677096E-2</v>
      </c>
      <c r="P23" s="85">
        <f t="shared" si="2"/>
        <v>5.0240151818717861E-2</v>
      </c>
      <c r="Q23" s="86"/>
      <c r="R23" s="87">
        <f t="shared" si="3"/>
        <v>0.41061846246902189</v>
      </c>
      <c r="S23" s="87">
        <f t="shared" si="0"/>
        <v>0.36084630034477033</v>
      </c>
      <c r="T23" s="87">
        <f t="shared" si="0"/>
        <v>0.46776360062489286</v>
      </c>
      <c r="V23" s="29">
        <v>0.15</v>
      </c>
    </row>
    <row r="24" spans="2:27" ht="19" customHeight="1" x14ac:dyDescent="0.35">
      <c r="B24" s="3"/>
      <c r="C24" s="4" t="s">
        <v>1</v>
      </c>
      <c r="D24" s="6" t="s">
        <v>0</v>
      </c>
      <c r="E24" s="6" t="s">
        <v>13</v>
      </c>
      <c r="F24" s="6" t="s">
        <v>2</v>
      </c>
      <c r="G24" s="6" t="s">
        <v>3</v>
      </c>
      <c r="H24" s="6" t="s">
        <v>68</v>
      </c>
      <c r="I24" s="7" t="s">
        <v>6</v>
      </c>
      <c r="J24" s="8" t="s">
        <v>7</v>
      </c>
      <c r="K24" s="144"/>
      <c r="M24" s="2">
        <v>17</v>
      </c>
      <c r="N24" s="85">
        <v>5.8875197604094653E-2</v>
      </c>
      <c r="O24" s="85">
        <f t="shared" si="1"/>
        <v>6.7706477244708851E-2</v>
      </c>
      <c r="P24" s="85">
        <f t="shared" si="2"/>
        <v>5.0043917963480455E-2</v>
      </c>
      <c r="Q24" s="86"/>
      <c r="R24" s="87">
        <f t="shared" si="3"/>
        <v>0.38909997183425343</v>
      </c>
      <c r="S24" s="87">
        <f t="shared" si="0"/>
        <v>0.33926887854154342</v>
      </c>
      <c r="T24" s="87">
        <f t="shared" si="0"/>
        <v>0.44676263925163823</v>
      </c>
      <c r="V24" s="29">
        <v>0.15</v>
      </c>
    </row>
    <row r="25" spans="2:27" ht="19" customHeight="1" thickBot="1" x14ac:dyDescent="0.4">
      <c r="B25" s="25">
        <v>20830231</v>
      </c>
      <c r="C25" s="2"/>
      <c r="D25" s="2"/>
      <c r="E25" s="2"/>
      <c r="F25" s="2"/>
      <c r="G25" s="2"/>
      <c r="H25" s="2"/>
      <c r="I25" s="2"/>
      <c r="J25" s="2"/>
      <c r="M25" s="2">
        <v>18</v>
      </c>
      <c r="N25" s="85">
        <v>5.8645594083939212E-2</v>
      </c>
      <c r="O25" s="85">
        <f t="shared" si="1"/>
        <v>6.7442433196530094E-2</v>
      </c>
      <c r="P25" s="85">
        <f t="shared" si="2"/>
        <v>4.984875497134833E-2</v>
      </c>
      <c r="Q25" s="86"/>
      <c r="R25" s="87">
        <f t="shared" si="3"/>
        <v>0.36886257879053264</v>
      </c>
      <c r="S25" s="87">
        <f t="shared" si="0"/>
        <v>0.3191331345506685</v>
      </c>
      <c r="T25" s="87">
        <f t="shared" si="0"/>
        <v>0.42685669075707289</v>
      </c>
      <c r="V25" s="29">
        <v>0.15</v>
      </c>
    </row>
    <row r="26" spans="2:27" ht="19" customHeight="1" x14ac:dyDescent="0.35">
      <c r="B26" s="9">
        <v>1</v>
      </c>
      <c r="C26" s="104">
        <v>5.9500000000001149E-2</v>
      </c>
      <c r="D26" s="105">
        <v>4.4617716160313479E-2</v>
      </c>
      <c r="E26" s="105">
        <v>2.7415573973297226E-2</v>
      </c>
      <c r="F26" s="43">
        <v>2.8518330000006815E-2</v>
      </c>
      <c r="G26" s="43">
        <v>4.7947616665276943E-2</v>
      </c>
      <c r="H26" s="43">
        <v>2.0674999999998632E-2</v>
      </c>
      <c r="I26" s="43">
        <f>IF(  ABS( MAX( D26:H26 ) )  &gt;  ABS(  MIN(D26:H26 ) ),
                                                 (  SUM(D26:H26) - ABS( MAX(D26:H26) ) ) / 4,
                                                  (  SUM(D26:H26) +  ABS( MIN(D26:H26)  )  )   / 4 )</f>
        <v>3.0306655033404038E-2</v>
      </c>
      <c r="J26" s="106">
        <f t="shared" ref="J26:J35" si="7" xml:space="preserve"> IF( I26 &gt; 0, MAX( -$AA9, -I26*$Z9 ), MIN( $AA9, -I26*$Z9 )  )</f>
        <v>-6.0613310066808083E-3</v>
      </c>
      <c r="K26" s="107">
        <f>C26+J26</f>
        <v>5.3438668993320337E-2</v>
      </c>
      <c r="M26" s="2">
        <v>19</v>
      </c>
      <c r="N26" s="85">
        <v>5.8421662384117612E-2</v>
      </c>
      <c r="O26" s="85">
        <f t="shared" si="1"/>
        <v>6.7184911741735243E-2</v>
      </c>
      <c r="P26" s="85">
        <f t="shared" si="2"/>
        <v>4.9658413026499967E-2</v>
      </c>
      <c r="Q26" s="86"/>
      <c r="R26" s="87">
        <f t="shared" si="3"/>
        <v>0.34979506896796686</v>
      </c>
      <c r="S26" s="87">
        <f t="shared" si="0"/>
        <v>0.30030736726840829</v>
      </c>
      <c r="T26" s="87">
        <f t="shared" si="0"/>
        <v>0.40795491186959926</v>
      </c>
      <c r="V26" s="29">
        <v>0.15</v>
      </c>
    </row>
    <row r="27" spans="2:27" ht="19" customHeight="1" x14ac:dyDescent="0.35">
      <c r="B27" s="10">
        <v>2</v>
      </c>
      <c r="C27" s="108">
        <v>6.1201562426439926E-2</v>
      </c>
      <c r="D27" s="109">
        <v>4.6268033148146204E-2</v>
      </c>
      <c r="E27" s="44">
        <v>2.7869058235308719E-2</v>
      </c>
      <c r="F27" s="44">
        <v>2.8961762426445103E-2</v>
      </c>
      <c r="G27" s="44">
        <v>4.7513729132819593E-2</v>
      </c>
      <c r="H27" s="44">
        <v>2.175248738460378E-2</v>
      </c>
      <c r="I27" s="44">
        <f t="shared" ref="I27:I35" si="8">IF(  ABS( MAX( D27:H27 ) )  &gt;  ABS(  MIN(D27:H27 ) ),
                                                 (  SUM(D27:H27) - ABS( MAX(D27:H27) ) ) / 4,
                                                  (  SUM(D27:H27) +  ABS( MIN(D27:H27)  )  )   / 4 )</f>
        <v>3.1212835298625952E-2</v>
      </c>
      <c r="J27" s="110">
        <f t="shared" si="7"/>
        <v>-6.242567059725191E-3</v>
      </c>
      <c r="K27" s="111">
        <f t="shared" ref="K27:K35" si="9">C27+J27</f>
        <v>5.4958995366714739E-2</v>
      </c>
      <c r="M27" s="2">
        <v>20</v>
      </c>
      <c r="N27" s="85">
        <v>5.8206068095272956E-2</v>
      </c>
      <c r="O27" s="85">
        <f t="shared" si="1"/>
        <v>6.6936978309563896E-2</v>
      </c>
      <c r="P27" s="85">
        <f t="shared" si="2"/>
        <v>4.9475157880982008E-2</v>
      </c>
      <c r="Q27" s="86"/>
      <c r="R27" s="87">
        <f t="shared" si="3"/>
        <v>0.33180289582865719</v>
      </c>
      <c r="S27" s="87">
        <f t="shared" si="0"/>
        <v>0.28267931939130636</v>
      </c>
      <c r="T27" s="87">
        <f t="shared" si="0"/>
        <v>0.38998043938745586</v>
      </c>
      <c r="V27" s="29">
        <v>0.15</v>
      </c>
    </row>
    <row r="28" spans="2:27" ht="19" customHeight="1" x14ac:dyDescent="0.35">
      <c r="B28" s="10">
        <v>3</v>
      </c>
      <c r="C28" s="108">
        <v>6.2301093053005907E-2</v>
      </c>
      <c r="D28" s="109">
        <v>4.7110858884430229E-2</v>
      </c>
      <c r="E28" s="44">
        <v>2.8978134399505251E-2</v>
      </c>
      <c r="F28" s="44">
        <v>2.9172363053010297E-2</v>
      </c>
      <c r="G28" s="44">
        <v>4.6923340480682585E-2</v>
      </c>
      <c r="H28" s="44">
        <v>2.3005807127295386E-2</v>
      </c>
      <c r="I28" s="44">
        <f t="shared" si="8"/>
        <v>3.201991126512338E-2</v>
      </c>
      <c r="J28" s="110">
        <f t="shared" si="7"/>
        <v>-6.4039822530246766E-3</v>
      </c>
      <c r="K28" s="111">
        <f t="shared" si="9"/>
        <v>5.5897110799981234E-2</v>
      </c>
      <c r="M28" s="2">
        <v>21</v>
      </c>
      <c r="N28" s="85">
        <v>5.8000305175010647E-2</v>
      </c>
      <c r="O28" s="85">
        <f t="shared" si="1"/>
        <v>6.6700350951262241E-2</v>
      </c>
      <c r="P28" s="85">
        <f t="shared" si="2"/>
        <v>4.9300259398759046E-2</v>
      </c>
      <c r="Q28" s="86"/>
      <c r="R28" s="87">
        <f t="shared" si="3"/>
        <v>0.31480472640274748</v>
      </c>
      <c r="S28" s="87">
        <f t="shared" si="0"/>
        <v>0.26615217616308662</v>
      </c>
      <c r="T28" s="87">
        <f t="shared" si="0"/>
        <v>0.37286747810276372</v>
      </c>
      <c r="V28" s="29">
        <v>0.15</v>
      </c>
    </row>
    <row r="29" spans="2:27" ht="19" customHeight="1" x14ac:dyDescent="0.35">
      <c r="B29" s="10">
        <v>4</v>
      </c>
      <c r="C29" s="108">
        <v>6.2991884112750585E-2</v>
      </c>
      <c r="D29" s="109">
        <v>4.7543668527342042E-2</v>
      </c>
      <c r="E29" s="44">
        <v>2.9779841170493704E-2</v>
      </c>
      <c r="F29" s="44">
        <v>2.9062064112755248E-2</v>
      </c>
      <c r="G29" s="44">
        <v>4.6376341562965218E-2</v>
      </c>
      <c r="H29" s="44">
        <v>2.3756555147874225E-2</v>
      </c>
      <c r="I29" s="44">
        <f t="shared" si="8"/>
        <v>3.2243700498522099E-2</v>
      </c>
      <c r="J29" s="110">
        <f t="shared" si="7"/>
        <v>-6.4487400997044197E-3</v>
      </c>
      <c r="K29" s="111">
        <f t="shared" si="9"/>
        <v>5.6543144013046165E-2</v>
      </c>
      <c r="M29" s="2">
        <v>22</v>
      </c>
      <c r="N29" s="85">
        <v>5.7805085825660463E-2</v>
      </c>
      <c r="O29" s="85">
        <f t="shared" si="1"/>
        <v>6.6475848699509524E-2</v>
      </c>
      <c r="P29" s="85">
        <f t="shared" si="2"/>
        <v>4.9134322951811395E-2</v>
      </c>
      <c r="Q29" s="86"/>
      <c r="R29" s="87">
        <f t="shared" si="3"/>
        <v>0.29872977324096883</v>
      </c>
      <c r="S29" s="87">
        <f t="shared" si="0"/>
        <v>0.25064149045940398</v>
      </c>
      <c r="T29" s="87">
        <f t="shared" si="0"/>
        <v>0.35655903725096427</v>
      </c>
      <c r="V29" s="29">
        <v>0.15</v>
      </c>
    </row>
    <row r="30" spans="2:27" ht="19" customHeight="1" thickBot="1" x14ac:dyDescent="0.4">
      <c r="B30" s="10">
        <v>5</v>
      </c>
      <c r="C30" s="112">
        <v>6.3645253110995448E-2</v>
      </c>
      <c r="D30" s="113">
        <v>4.7833174691854108E-2</v>
      </c>
      <c r="E30" s="45">
        <v>3.0214613642933097E-2</v>
      </c>
      <c r="F30" s="45">
        <v>2.8944813110999945E-2</v>
      </c>
      <c r="G30" s="45">
        <v>4.6095515411358479E-2</v>
      </c>
      <c r="H30" s="45">
        <v>2.4302491324871944E-2</v>
      </c>
      <c r="I30" s="45">
        <f t="shared" si="8"/>
        <v>3.2389358372540866E-2</v>
      </c>
      <c r="J30" s="114">
        <f t="shared" si="7"/>
        <v>-6.4778716745081738E-3</v>
      </c>
      <c r="K30" s="115">
        <f t="shared" si="9"/>
        <v>5.7167381436487273E-2</v>
      </c>
      <c r="M30" s="2">
        <v>23</v>
      </c>
      <c r="N30" s="85">
        <v>5.7620606320115897E-2</v>
      </c>
      <c r="O30" s="85">
        <f t="shared" si="1"/>
        <v>6.6263697268133276E-2</v>
      </c>
      <c r="P30" s="85">
        <f t="shared" si="2"/>
        <v>4.8977515372098511E-2</v>
      </c>
      <c r="Q30" s="86"/>
      <c r="R30" s="87">
        <f t="shared" si="3"/>
        <v>0.28351573230614791</v>
      </c>
      <c r="S30" s="87">
        <f t="shared" si="0"/>
        <v>0.23607281489974832</v>
      </c>
      <c r="T30" s="87">
        <f t="shared" si="0"/>
        <v>0.3410051722628159</v>
      </c>
      <c r="V30" s="29">
        <v>0.15</v>
      </c>
    </row>
    <row r="31" spans="2:27" ht="19" customHeight="1" x14ac:dyDescent="0.35">
      <c r="B31" s="10">
        <v>6</v>
      </c>
      <c r="C31" s="108">
        <v>6.4232159160348523E-2</v>
      </c>
      <c r="D31" s="109">
        <v>4.8159611046745265E-2</v>
      </c>
      <c r="E31" s="44">
        <v>3.0499254765425698E-2</v>
      </c>
      <c r="F31" s="44">
        <v>2.8785679160352684E-2</v>
      </c>
      <c r="G31" s="44">
        <v>4.5950326139009956E-2</v>
      </c>
      <c r="H31" s="44">
        <v>2.4639797627704185E-2</v>
      </c>
      <c r="I31" s="49">
        <f t="shared" si="8"/>
        <v>3.2468764423123131E-2</v>
      </c>
      <c r="J31" s="110">
        <f t="shared" si="7"/>
        <v>-6.4937528846246264E-3</v>
      </c>
      <c r="K31" s="116">
        <f t="shared" si="9"/>
        <v>5.7738406275723894E-2</v>
      </c>
      <c r="M31" s="2">
        <v>24</v>
      </c>
      <c r="N31" s="85">
        <v>5.7446728748244302E-2</v>
      </c>
      <c r="O31" s="85">
        <f t="shared" si="1"/>
        <v>6.6063738060480937E-2</v>
      </c>
      <c r="P31" s="85">
        <f t="shared" si="2"/>
        <v>4.8829719436007654E-2</v>
      </c>
      <c r="Q31" s="86"/>
      <c r="R31" s="87">
        <f t="shared" si="3"/>
        <v>0.26910718671065575</v>
      </c>
      <c r="S31" s="87">
        <f t="shared" si="0"/>
        <v>0.22237987288749755</v>
      </c>
      <c r="T31" s="87">
        <f t="shared" si="0"/>
        <v>0.32616161876888916</v>
      </c>
      <c r="V31" s="29">
        <v>0.15</v>
      </c>
    </row>
    <row r="32" spans="2:27" ht="19" customHeight="1" x14ac:dyDescent="0.35">
      <c r="B32" s="10">
        <v>7</v>
      </c>
      <c r="C32" s="108">
        <v>6.4713464957455891E-2</v>
      </c>
      <c r="D32" s="109">
        <v>4.8325095251682715E-2</v>
      </c>
      <c r="E32" s="44">
        <v>3.0614659958870138E-2</v>
      </c>
      <c r="F32" s="44">
        <v>2.854682495745986E-2</v>
      </c>
      <c r="G32" s="44">
        <v>4.514910103521208E-2</v>
      </c>
      <c r="H32" s="44">
        <v>2.4810383337006803E-2</v>
      </c>
      <c r="I32" s="44">
        <f t="shared" si="8"/>
        <v>3.228024232213722E-2</v>
      </c>
      <c r="J32" s="110">
        <f t="shared" si="7"/>
        <v>-6.4560484644274442E-3</v>
      </c>
      <c r="K32" s="111">
        <f t="shared" si="9"/>
        <v>5.8257416493028444E-2</v>
      </c>
      <c r="M32" s="2">
        <v>25</v>
      </c>
      <c r="N32" s="85">
        <v>5.7283105316263683E-2</v>
      </c>
      <c r="O32" s="85">
        <f t="shared" si="1"/>
        <v>6.5875571113703235E-2</v>
      </c>
      <c r="P32" s="85">
        <f t="shared" si="2"/>
        <v>4.869063951882413E-2</v>
      </c>
      <c r="Q32" s="86"/>
      <c r="R32" s="87">
        <f t="shared" si="3"/>
        <v>0.25545436805852995</v>
      </c>
      <c r="S32" s="87">
        <f t="shared" si="0"/>
        <v>0.20950314025059419</v>
      </c>
      <c r="T32" s="87">
        <f t="shared" si="0"/>
        <v>0.31198873032633867</v>
      </c>
      <c r="V32" s="29">
        <v>0.15</v>
      </c>
    </row>
    <row r="33" spans="2:22" ht="19" customHeight="1" x14ac:dyDescent="0.35">
      <c r="B33" s="10">
        <v>8</v>
      </c>
      <c r="C33" s="108">
        <v>6.5084834279784287E-2</v>
      </c>
      <c r="D33" s="109">
        <v>4.832460537060812E-2</v>
      </c>
      <c r="E33" s="44">
        <v>3.0548469634988029E-2</v>
      </c>
      <c r="F33" s="44">
        <v>2.8216514279788329E-2</v>
      </c>
      <c r="G33" s="44">
        <v>4.4542110331262874E-2</v>
      </c>
      <c r="H33" s="44">
        <v>2.4845394990647307E-2</v>
      </c>
      <c r="I33" s="44">
        <f t="shared" si="8"/>
        <v>3.2038122309171635E-2</v>
      </c>
      <c r="J33" s="110">
        <f t="shared" si="7"/>
        <v>-6.4076244618343275E-3</v>
      </c>
      <c r="K33" s="111">
        <f t="shared" si="9"/>
        <v>5.8677209817949959E-2</v>
      </c>
      <c r="M33" s="2">
        <v>26</v>
      </c>
      <c r="N33" s="85">
        <v>5.7129263151007859E-2</v>
      </c>
      <c r="O33" s="85">
        <f t="shared" si="1"/>
        <v>6.5698652623659037E-2</v>
      </c>
      <c r="P33" s="85">
        <f t="shared" si="2"/>
        <v>4.855987367835668E-2</v>
      </c>
      <c r="Q33" s="86"/>
      <c r="R33" s="87">
        <f t="shared" si="3"/>
        <v>0.24251219208927616</v>
      </c>
      <c r="S33" s="87">
        <f t="shared" si="0"/>
        <v>0.19738873977526461</v>
      </c>
      <c r="T33" s="87">
        <f t="shared" si="0"/>
        <v>0.29845065091975892</v>
      </c>
      <c r="V33" s="29">
        <v>0.15</v>
      </c>
    </row>
    <row r="34" spans="2:22" ht="19" customHeight="1" x14ac:dyDescent="0.35">
      <c r="B34" s="10">
        <v>9</v>
      </c>
      <c r="C34" s="108">
        <v>6.5374431402665412E-2</v>
      </c>
      <c r="D34" s="109">
        <v>4.8294147260325548E-2</v>
      </c>
      <c r="E34" s="44">
        <v>3.0397942171105141E-2</v>
      </c>
      <c r="F34" s="44">
        <v>2.7823601402669151E-2</v>
      </c>
      <c r="G34" s="44">
        <v>4.4188265529309323E-2</v>
      </c>
      <c r="H34" s="44">
        <v>2.4770346947930344E-2</v>
      </c>
      <c r="I34" s="44">
        <f t="shared" si="8"/>
        <v>3.179503901275349E-2</v>
      </c>
      <c r="J34" s="110">
        <f t="shared" si="7"/>
        <v>-6.3590078025506985E-3</v>
      </c>
      <c r="K34" s="111">
        <f t="shared" si="9"/>
        <v>5.9015423600114712E-2</v>
      </c>
      <c r="M34" s="2">
        <v>27</v>
      </c>
      <c r="N34" s="85">
        <v>5.6984661828645145E-2</v>
      </c>
      <c r="O34" s="85">
        <f t="shared" si="1"/>
        <v>6.5532361102941916E-2</v>
      </c>
      <c r="P34" s="85">
        <f t="shared" si="2"/>
        <v>4.8436962554348373E-2</v>
      </c>
      <c r="Q34" s="86"/>
      <c r="R34" s="87">
        <f t="shared" si="3"/>
        <v>0.23023950468764209</v>
      </c>
      <c r="S34" s="87">
        <f t="shared" si="0"/>
        <v>0.18598757436614624</v>
      </c>
      <c r="T34" s="87">
        <f t="shared" si="0"/>
        <v>0.28551466874808629</v>
      </c>
      <c r="V34" s="29">
        <v>0.15</v>
      </c>
    </row>
    <row r="35" spans="2:22" ht="19" customHeight="1" thickBot="1" x14ac:dyDescent="0.4">
      <c r="B35" s="11">
        <v>10</v>
      </c>
      <c r="C35" s="112">
        <v>6.560597459893569E-2</v>
      </c>
      <c r="D35" s="113">
        <v>4.8313093309488186E-2</v>
      </c>
      <c r="E35" s="45">
        <v>3.024212023429329E-2</v>
      </c>
      <c r="F35" s="45">
        <v>2.7421314598939261E-2</v>
      </c>
      <c r="G35" s="45">
        <v>4.3946131458472593E-2</v>
      </c>
      <c r="H35" s="45">
        <v>2.461836891628244E-2</v>
      </c>
      <c r="I35" s="45">
        <f t="shared" si="8"/>
        <v>3.1556983801996896E-2</v>
      </c>
      <c r="J35" s="114">
        <f t="shared" si="7"/>
        <v>-6.3113967603993792E-3</v>
      </c>
      <c r="K35" s="117">
        <f t="shared" si="9"/>
        <v>5.9294577838536311E-2</v>
      </c>
      <c r="M35" s="2">
        <v>28</v>
      </c>
      <c r="N35" s="85">
        <v>5.6848732013513592E-2</v>
      </c>
      <c r="O35" s="85">
        <f t="shared" si="1"/>
        <v>6.5376041815540631E-2</v>
      </c>
      <c r="P35" s="85">
        <f t="shared" si="2"/>
        <v>4.8321422211486553E-2</v>
      </c>
      <c r="Q35" s="86"/>
      <c r="R35" s="87">
        <f t="shared" si="3"/>
        <v>0.21859848928112716</v>
      </c>
      <c r="S35" s="87">
        <f t="shared" si="0"/>
        <v>0.17525464244281722</v>
      </c>
      <c r="T35" s="87">
        <f t="shared" si="0"/>
        <v>0.27315070992025831</v>
      </c>
      <c r="V35" s="29">
        <v>0.15</v>
      </c>
    </row>
    <row r="36" spans="2:22" ht="19" customHeight="1" x14ac:dyDescent="0.35">
      <c r="M36" s="2">
        <v>29</v>
      </c>
      <c r="N36" s="85">
        <v>5.6720901000354207E-2</v>
      </c>
      <c r="O36" s="85">
        <f t="shared" si="1"/>
        <v>6.522903615040733E-2</v>
      </c>
      <c r="P36" s="85">
        <f t="shared" si="2"/>
        <v>4.8212765850301077E-2</v>
      </c>
      <c r="Q36" s="86"/>
      <c r="R36" s="87">
        <f t="shared" si="3"/>
        <v>0.20755419815359338</v>
      </c>
      <c r="S36" s="87">
        <f t="shared" si="0"/>
        <v>0.16514849278027774</v>
      </c>
      <c r="T36" s="87">
        <f t="shared" si="0"/>
        <v>0.26133094011649299</v>
      </c>
      <c r="V36" s="29">
        <v>0.15</v>
      </c>
    </row>
    <row r="37" spans="2:22" ht="19" customHeight="1" x14ac:dyDescent="0.35">
      <c r="M37" s="2">
        <v>30</v>
      </c>
      <c r="N37" s="85">
        <v>5.6600609183722561E-2</v>
      </c>
      <c r="O37" s="85">
        <f t="shared" si="1"/>
        <v>6.509070056128094E-2</v>
      </c>
      <c r="P37" s="85">
        <f t="shared" si="2"/>
        <v>4.8110517806164176E-2</v>
      </c>
      <c r="Q37" s="86"/>
      <c r="R37" s="87">
        <f t="shared" si="3"/>
        <v>0.19707417903062502</v>
      </c>
      <c r="S37" s="87">
        <f t="shared" si="0"/>
        <v>0.15563078632499425</v>
      </c>
      <c r="T37" s="87">
        <f t="shared" si="0"/>
        <v>0.25002944959189277</v>
      </c>
      <c r="V37" s="29">
        <v>0.15</v>
      </c>
    </row>
    <row r="38" spans="2:22" ht="19" customHeight="1" x14ac:dyDescent="0.35">
      <c r="M38" s="2">
        <v>31</v>
      </c>
      <c r="N38" s="85">
        <v>5.648732026076031E-2</v>
      </c>
      <c r="O38" s="85">
        <f t="shared" si="1"/>
        <v>6.4960418299874353E-2</v>
      </c>
      <c r="P38" s="85">
        <f t="shared" si="2"/>
        <v>4.8014222221646259E-2</v>
      </c>
      <c r="Q38" s="86"/>
      <c r="R38" s="87">
        <f t="shared" si="3"/>
        <v>0.18712817505029433</v>
      </c>
      <c r="S38" s="87">
        <f t="shared" si="0"/>
        <v>0.14666594034684732</v>
      </c>
      <c r="T38" s="87">
        <f t="shared" si="0"/>
        <v>0.23922200256155196</v>
      </c>
      <c r="V38" s="29">
        <v>0.15</v>
      </c>
    </row>
    <row r="39" spans="2:22" ht="19" customHeight="1" x14ac:dyDescent="0.35">
      <c r="B39" s="5"/>
      <c r="C39" s="2" t="s">
        <v>5</v>
      </c>
      <c r="D39" s="140" t="s">
        <v>82</v>
      </c>
      <c r="E39" s="141"/>
      <c r="F39" s="141"/>
      <c r="G39" s="141"/>
      <c r="H39" s="141"/>
      <c r="I39" s="142"/>
      <c r="K39" s="143" t="s">
        <v>20</v>
      </c>
      <c r="M39" s="2">
        <v>32</v>
      </c>
      <c r="N39" s="85">
        <v>5.6380527129898272E-2</v>
      </c>
      <c r="O39" s="85">
        <f t="shared" si="1"/>
        <v>6.4837606199383002E-2</v>
      </c>
      <c r="P39" s="85">
        <f t="shared" si="2"/>
        <v>4.7923448060413529E-2</v>
      </c>
      <c r="Q39" s="86"/>
      <c r="R39" s="87">
        <f t="shared" si="3"/>
        <v>0.17768788139915384</v>
      </c>
      <c r="S39" s="87">
        <f t="shared" si="0"/>
        <v>0.13822083621882847</v>
      </c>
      <c r="T39" s="87">
        <f t="shared" si="0"/>
        <v>0.22888583637703394</v>
      </c>
      <c r="V39" s="29">
        <v>0.15</v>
      </c>
    </row>
    <row r="40" spans="2:22" ht="19" customHeight="1" x14ac:dyDescent="0.35">
      <c r="B40" s="3"/>
      <c r="C40" s="4" t="s">
        <v>1</v>
      </c>
      <c r="D40" s="6" t="s">
        <v>0</v>
      </c>
      <c r="E40" s="6" t="s">
        <v>13</v>
      </c>
      <c r="F40" s="6" t="s">
        <v>2</v>
      </c>
      <c r="G40" s="6" t="s">
        <v>3</v>
      </c>
      <c r="H40" s="6" t="s">
        <v>68</v>
      </c>
      <c r="I40" s="7" t="s">
        <v>6</v>
      </c>
      <c r="J40" s="8" t="s">
        <v>7</v>
      </c>
      <c r="K40" s="144"/>
      <c r="M40" s="2">
        <v>33</v>
      </c>
      <c r="N40" s="85">
        <v>5.6279754860161901E-2</v>
      </c>
      <c r="O40" s="85">
        <f t="shared" si="1"/>
        <v>6.4721718089186184E-2</v>
      </c>
      <c r="P40" s="85">
        <f t="shared" si="2"/>
        <v>4.7837791631137612E-2</v>
      </c>
      <c r="Q40" s="86"/>
      <c r="R40" s="87">
        <f t="shared" si="3"/>
        <v>0.16872674583841388</v>
      </c>
      <c r="S40" s="87">
        <f t="shared" si="0"/>
        <v>0.13026457660803295</v>
      </c>
      <c r="T40" s="87">
        <f t="shared" si="0"/>
        <v>0.21899949927224574</v>
      </c>
      <c r="V40" s="29">
        <v>0.15</v>
      </c>
    </row>
    <row r="41" spans="2:22" ht="19" customHeight="1" thickBot="1" x14ac:dyDescent="0.4">
      <c r="B41" s="25">
        <v>20830131</v>
      </c>
      <c r="C41" s="2"/>
      <c r="D41" s="2"/>
      <c r="E41" s="2"/>
      <c r="F41" s="2"/>
      <c r="G41" s="2"/>
      <c r="H41" s="2"/>
      <c r="I41" s="2"/>
      <c r="J41" s="2"/>
      <c r="M41" s="2">
        <v>34</v>
      </c>
      <c r="N41" s="85">
        <v>5.6184561694129442E-2</v>
      </c>
      <c r="O41" s="85">
        <f t="shared" si="1"/>
        <v>6.4612245948248853E-2</v>
      </c>
      <c r="P41" s="85">
        <f t="shared" si="2"/>
        <v>4.7756877440010025E-2</v>
      </c>
      <c r="Q41" s="86"/>
      <c r="R41" s="87">
        <f t="shared" si="3"/>
        <v>0.16021980335546857</v>
      </c>
      <c r="S41" s="87">
        <f t="shared" si="0"/>
        <v>0.12276828126178256</v>
      </c>
      <c r="T41" s="87">
        <f t="shared" si="0"/>
        <v>0.20954271804875679</v>
      </c>
      <c r="V41" s="29">
        <v>0.15</v>
      </c>
    </row>
    <row r="42" spans="2:22" ht="19" customHeight="1" x14ac:dyDescent="0.35">
      <c r="B42" s="9">
        <v>1</v>
      </c>
      <c r="C42" s="104">
        <v>6.1200000000001753E-2</v>
      </c>
      <c r="D42" s="105">
        <v>4.6519690827708529E-2</v>
      </c>
      <c r="E42" s="105">
        <v>3.0754479171216178E-2</v>
      </c>
      <c r="F42" s="43">
        <v>3.0779869999976034E-2</v>
      </c>
      <c r="G42" s="43">
        <v>4.9849283385389201E-2</v>
      </c>
      <c r="H42" s="43">
        <v>2.3195999999990051E-2</v>
      </c>
      <c r="I42" s="43">
        <f>IF(  ABS( MAX( D42:H42 ) )  &gt;  ABS(  MIN(D42:H42 ) ),
                                                 (  SUM(D42:H42) - ABS( MAX(D42:H42) ) ) / 4,
                                                  (  SUM(D42:H42) +  ABS( MIN(D42:H42)  )  )   / 4 )</f>
        <v>3.2812509999722697E-2</v>
      </c>
      <c r="J42" s="106">
        <f t="shared" ref="J42:J51" si="10" xml:space="preserve"> IF( I42 &gt; 0, MAX( -$AA$9, -I42*$Z9 ), MIN( $AA9, -I42*$Z9 )  )</f>
        <v>-6.5625019999445396E-3</v>
      </c>
      <c r="K42" s="107">
        <f>C42+J42</f>
        <v>5.4637498000057211E-2</v>
      </c>
      <c r="M42" s="2">
        <v>35</v>
      </c>
      <c r="N42" s="85">
        <v>5.6094538758280299E-2</v>
      </c>
      <c r="O42" s="85">
        <f t="shared" si="1"/>
        <v>6.4508719572022338E-2</v>
      </c>
      <c r="P42" s="85">
        <f t="shared" si="2"/>
        <v>4.7680357944538253E-2</v>
      </c>
      <c r="Q42" s="86"/>
      <c r="R42" s="87">
        <f t="shared" si="3"/>
        <v>0.15214353747172646</v>
      </c>
      <c r="S42" s="87">
        <f t="shared" si="0"/>
        <v>0.11570491314660213</v>
      </c>
      <c r="T42" s="87">
        <f t="shared" si="0"/>
        <v>0.2004962890638351</v>
      </c>
      <c r="V42" s="29">
        <v>0.15</v>
      </c>
    </row>
    <row r="43" spans="2:22" ht="19" customHeight="1" x14ac:dyDescent="0.35">
      <c r="B43" s="10">
        <v>2</v>
      </c>
      <c r="C43" s="108">
        <v>6.3291208780830832E-2</v>
      </c>
      <c r="D43" s="109">
        <v>4.8457915409413355E-2</v>
      </c>
      <c r="E43" s="44">
        <v>3.1911826796493292E-2</v>
      </c>
      <c r="F43" s="44">
        <v>3.1521228780803101E-2</v>
      </c>
      <c r="G43" s="44">
        <v>4.9780249480262384E-2</v>
      </c>
      <c r="H43" s="44">
        <v>2.4782675603133519E-2</v>
      </c>
      <c r="I43" s="44">
        <f t="shared" ref="I43:I51" si="11">IF(  ABS( MAX( D43:H43 ) )  &gt;  ABS(  MIN(D43:H43 ) ),
                                                 (  SUM(D43:H43) - ABS( MAX(D43:H43) ) ) / 4,
                                                  (  SUM(D43:H43) +  ABS( MIN(D43:H43)  )  )   / 4 )</f>
        <v>3.4168411647460817E-2</v>
      </c>
      <c r="J43" s="110">
        <f t="shared" si="10"/>
        <v>-6.8336823294921634E-3</v>
      </c>
      <c r="K43" s="111">
        <f t="shared" ref="K43:K51" si="12">C43+J43</f>
        <v>5.6457526451338669E-2</v>
      </c>
      <c r="M43" s="2">
        <v>36</v>
      </c>
      <c r="N43" s="85">
        <v>5.6009308950566217E-2</v>
      </c>
      <c r="O43" s="85">
        <f t="shared" si="1"/>
        <v>6.4410705293151141E-2</v>
      </c>
      <c r="P43" s="85">
        <f t="shared" si="2"/>
        <v>4.7607912607981286E-2</v>
      </c>
      <c r="Q43" s="86"/>
      <c r="R43" s="87">
        <f t="shared" si="3"/>
        <v>0.14447576248799893</v>
      </c>
      <c r="S43" s="87">
        <f t="shared" si="0"/>
        <v>0.10904912864639871</v>
      </c>
      <c r="T43" s="87">
        <f t="shared" si="0"/>
        <v>0.19184198741583444</v>
      </c>
      <c r="V43" s="29">
        <v>0.15</v>
      </c>
    </row>
    <row r="44" spans="2:22" ht="19" customHeight="1" x14ac:dyDescent="0.35">
      <c r="B44" s="10">
        <v>3</v>
      </c>
      <c r="C44" s="108">
        <v>6.4869343919278233E-2</v>
      </c>
      <c r="D44" s="109">
        <v>4.9728139636013191E-2</v>
      </c>
      <c r="E44" s="44">
        <v>3.3496489379927441E-2</v>
      </c>
      <c r="F44" s="44">
        <v>3.221770391924994E-2</v>
      </c>
      <c r="G44" s="44">
        <v>4.9772019200126527E-2</v>
      </c>
      <c r="H44" s="44">
        <v>2.6474129165378946E-2</v>
      </c>
      <c r="I44" s="44">
        <f t="shared" si="11"/>
        <v>3.547911552514238E-2</v>
      </c>
      <c r="J44" s="110">
        <f t="shared" si="10"/>
        <v>-7.0958231050284766E-3</v>
      </c>
      <c r="K44" s="111">
        <f t="shared" si="12"/>
        <v>5.777352081424976E-2</v>
      </c>
      <c r="M44" s="2">
        <v>37</v>
      </c>
      <c r="N44" s="85">
        <v>5.5928525331064849E-2</v>
      </c>
      <c r="O44" s="85">
        <f t="shared" si="1"/>
        <v>6.4317804130724576E-2</v>
      </c>
      <c r="P44" s="85">
        <f t="shared" si="2"/>
        <v>4.7539246531405122E-2</v>
      </c>
      <c r="Q44" s="86"/>
      <c r="R44" s="87">
        <f t="shared" si="3"/>
        <v>0.1371955222829408</v>
      </c>
      <c r="S44" s="87">
        <f t="shared" si="0"/>
        <v>0.10277714700177082</v>
      </c>
      <c r="T44" s="87">
        <f t="shared" si="0"/>
        <v>0.18356249039776754</v>
      </c>
      <c r="V44" s="29">
        <v>0.15</v>
      </c>
    </row>
    <row r="45" spans="2:22" ht="19" customHeight="1" x14ac:dyDescent="0.35">
      <c r="B45" s="10">
        <v>4</v>
      </c>
      <c r="C45" s="108">
        <v>6.6020732733375498E-2</v>
      </c>
      <c r="D45" s="109">
        <v>5.0466568244859289E-2</v>
      </c>
      <c r="E45" s="44">
        <v>3.4650091723016585E-2</v>
      </c>
      <c r="F45" s="44">
        <v>3.2592102733347783E-2</v>
      </c>
      <c r="G45" s="44">
        <v>4.9737838331749273E-2</v>
      </c>
      <c r="H45" s="44">
        <v>2.760700682329742E-2</v>
      </c>
      <c r="I45" s="44">
        <f t="shared" si="11"/>
        <v>3.6146759902852765E-2</v>
      </c>
      <c r="J45" s="110">
        <f t="shared" si="10"/>
        <v>-7.2293519805705538E-3</v>
      </c>
      <c r="K45" s="111">
        <f t="shared" si="12"/>
        <v>5.8791380752804948E-2</v>
      </c>
      <c r="M45" s="2">
        <v>38</v>
      </c>
      <c r="N45" s="85">
        <v>5.5851869239846641E-2</v>
      </c>
      <c r="O45" s="85">
        <f t="shared" si="1"/>
        <v>6.4229649625823629E-2</v>
      </c>
      <c r="P45" s="85">
        <f t="shared" si="2"/>
        <v>4.7474088853869646E-2</v>
      </c>
      <c r="Q45" s="86"/>
      <c r="R45" s="87">
        <f t="shared" si="3"/>
        <v>0.13028300229713161</v>
      </c>
      <c r="S45" s="87">
        <f t="shared" si="0"/>
        <v>9.6866635290430811E-2</v>
      </c>
      <c r="T45" s="87">
        <f t="shared" si="0"/>
        <v>0.17564131219273602</v>
      </c>
      <c r="V45" s="29">
        <v>0.15</v>
      </c>
    </row>
    <row r="46" spans="2:22" ht="19" customHeight="1" thickBot="1" x14ac:dyDescent="0.4">
      <c r="B46" s="10">
        <v>5</v>
      </c>
      <c r="C46" s="112">
        <v>6.6836205857879083E-2</v>
      </c>
      <c r="D46" s="113">
        <v>5.0918857294606212E-2</v>
      </c>
      <c r="E46" s="45">
        <v>3.5248477199778749E-2</v>
      </c>
      <c r="F46" s="45">
        <v>3.2636185857852107E-2</v>
      </c>
      <c r="G46" s="45">
        <v>4.9434468225506789E-2</v>
      </c>
      <c r="H46" s="45">
        <v>2.8205871432204432E-2</v>
      </c>
      <c r="I46" s="45">
        <f t="shared" si="11"/>
        <v>3.6381250678835519E-2</v>
      </c>
      <c r="J46" s="114">
        <f t="shared" si="10"/>
        <v>-7.2762501357671039E-3</v>
      </c>
      <c r="K46" s="115">
        <f t="shared" si="12"/>
        <v>5.9559955722111979E-2</v>
      </c>
      <c r="M46" s="2">
        <v>39</v>
      </c>
      <c r="N46" s="85">
        <v>5.5779048294327449E-2</v>
      </c>
      <c r="O46" s="85">
        <f t="shared" si="1"/>
        <v>6.4145905538476558E-2</v>
      </c>
      <c r="P46" s="85">
        <f t="shared" si="2"/>
        <v>4.7412191050178333E-2</v>
      </c>
      <c r="Q46" s="86"/>
      <c r="R46" s="87">
        <f t="shared" si="3"/>
        <v>0.12371945211089359</v>
      </c>
      <c r="S46" s="87">
        <f t="shared" si="0"/>
        <v>9.1296606096365043E-2</v>
      </c>
      <c r="T46" s="87">
        <f t="shared" si="0"/>
        <v>0.16806274747809505</v>
      </c>
      <c r="V46" s="29">
        <v>0.15</v>
      </c>
    </row>
    <row r="47" spans="2:22" ht="19" customHeight="1" x14ac:dyDescent="0.35">
      <c r="B47" s="10">
        <v>6</v>
      </c>
      <c r="C47" s="108">
        <v>6.7527002486575283E-2</v>
      </c>
      <c r="D47" s="109">
        <v>5.1244238081935789E-2</v>
      </c>
      <c r="E47" s="44">
        <v>3.5543588768853107E-2</v>
      </c>
      <c r="F47" s="44">
        <v>3.2552432486549376E-2</v>
      </c>
      <c r="G47" s="44">
        <v>4.9181007383677366E-2</v>
      </c>
      <c r="H47" s="44">
        <v>2.8509185664352676E-2</v>
      </c>
      <c r="I47" s="49">
        <f t="shared" si="11"/>
        <v>3.6446553575858132E-2</v>
      </c>
      <c r="J47" s="110">
        <f t="shared" si="10"/>
        <v>-7.289310715171627E-3</v>
      </c>
      <c r="K47" s="116">
        <f t="shared" si="12"/>
        <v>6.0237691771403659E-2</v>
      </c>
      <c r="M47" s="2">
        <v>40</v>
      </c>
      <c r="N47" s="85">
        <v>5.570979436771184E-2</v>
      </c>
      <c r="O47" s="85">
        <f t="shared" si="1"/>
        <v>6.4066263522868608E-2</v>
      </c>
      <c r="P47" s="85">
        <f t="shared" si="2"/>
        <v>4.7353325212555065E-2</v>
      </c>
      <c r="Q47" s="86"/>
      <c r="R47" s="87">
        <f t="shared" si="3"/>
        <v>0.11748711661543884</v>
      </c>
      <c r="S47" s="87">
        <f t="shared" si="0"/>
        <v>8.6047325658758944E-2</v>
      </c>
      <c r="T47" s="87">
        <f t="shared" si="0"/>
        <v>0.16081182213711753</v>
      </c>
      <c r="V47" s="29">
        <v>0.15</v>
      </c>
    </row>
    <row r="48" spans="2:22" ht="19" customHeight="1" x14ac:dyDescent="0.35">
      <c r="B48" s="10">
        <v>7</v>
      </c>
      <c r="C48" s="108">
        <v>6.8098629125443733E-2</v>
      </c>
      <c r="D48" s="109">
        <v>5.1607387161048957E-2</v>
      </c>
      <c r="E48" s="44">
        <v>3.5623099900694344E-2</v>
      </c>
      <c r="F48" s="44">
        <v>3.2365369125418431E-2</v>
      </c>
      <c r="G48" s="44">
        <v>4.8851187471126822E-2</v>
      </c>
      <c r="H48" s="44">
        <v>2.863822528995108E-2</v>
      </c>
      <c r="I48" s="44">
        <f t="shared" si="11"/>
        <v>3.6369470446797669E-2</v>
      </c>
      <c r="J48" s="110">
        <f t="shared" si="10"/>
        <v>-7.273894089359534E-3</v>
      </c>
      <c r="K48" s="111">
        <f t="shared" si="12"/>
        <v>6.0824735036084196E-2</v>
      </c>
      <c r="M48" s="2">
        <v>41</v>
      </c>
      <c r="N48" s="85">
        <v>5.5643861614525836E-2</v>
      </c>
      <c r="O48" s="85">
        <f t="shared" si="1"/>
        <v>6.3990440856704703E-2</v>
      </c>
      <c r="P48" s="85">
        <f t="shared" si="2"/>
        <v>4.7297282372346962E-2</v>
      </c>
      <c r="Q48" s="86"/>
      <c r="R48" s="87">
        <f t="shared" si="3"/>
        <v>0.11156917422830566</v>
      </c>
      <c r="S48" s="87">
        <f t="shared" si="0"/>
        <v>8.1100230780543583E-2</v>
      </c>
      <c r="T48" s="87">
        <f t="shared" si="0"/>
        <v>0.15387424968532021</v>
      </c>
      <c r="V48" s="29">
        <v>0.15</v>
      </c>
    </row>
    <row r="49" spans="2:22" ht="19" customHeight="1" x14ac:dyDescent="0.35">
      <c r="B49" s="10">
        <v>8</v>
      </c>
      <c r="C49" s="108">
        <v>6.8539205669424952E-2</v>
      </c>
      <c r="D49" s="109">
        <v>5.1568289551129354E-2</v>
      </c>
      <c r="E49" s="44">
        <v>3.5534044850589197E-2</v>
      </c>
      <c r="F49" s="44">
        <v>3.2077015669400799E-2</v>
      </c>
      <c r="G49" s="44">
        <v>4.8399453781893698E-2</v>
      </c>
      <c r="H49" s="44">
        <v>2.8623386131848338E-2</v>
      </c>
      <c r="I49" s="44">
        <f t="shared" si="11"/>
        <v>3.6158475108433008E-2</v>
      </c>
      <c r="J49" s="110">
        <f t="shared" si="10"/>
        <v>-7.231695021686602E-3</v>
      </c>
      <c r="K49" s="111">
        <f t="shared" si="12"/>
        <v>6.1307510647738352E-2</v>
      </c>
      <c r="M49" s="2">
        <v>42</v>
      </c>
      <c r="N49" s="85">
        <v>5.5581024584345329E-2</v>
      </c>
      <c r="O49" s="85">
        <f t="shared" si="1"/>
        <v>6.3918178271997125E-2</v>
      </c>
      <c r="P49" s="85">
        <f t="shared" si="2"/>
        <v>4.7243870896693525E-2</v>
      </c>
      <c r="Q49" s="86"/>
      <c r="R49" s="87">
        <f t="shared" si="3"/>
        <v>0.10594968094875043</v>
      </c>
      <c r="S49" s="87">
        <f t="shared" si="0"/>
        <v>7.6437853148497145E-2</v>
      </c>
      <c r="T49" s="87">
        <f t="shared" si="0"/>
        <v>0.14723639233209124</v>
      </c>
      <c r="V49" s="29">
        <v>0.15</v>
      </c>
    </row>
    <row r="50" spans="2:22" ht="19" customHeight="1" x14ac:dyDescent="0.35">
      <c r="B50" s="10">
        <v>9</v>
      </c>
      <c r="C50" s="108">
        <v>6.8884865400234752E-2</v>
      </c>
      <c r="D50" s="109">
        <v>5.1703434542629934E-2</v>
      </c>
      <c r="E50" s="44">
        <v>3.5371678667874606E-2</v>
      </c>
      <c r="F50" s="44">
        <v>3.1732025400211139E-2</v>
      </c>
      <c r="G50" s="44">
        <v>4.791798129056879E-2</v>
      </c>
      <c r="H50" s="44">
        <v>2.8501959178577341E-2</v>
      </c>
      <c r="I50" s="44">
        <f t="shared" si="11"/>
        <v>3.5880911134307969E-2</v>
      </c>
      <c r="J50" s="110">
        <f t="shared" si="10"/>
        <v>-7.1761822268615943E-3</v>
      </c>
      <c r="K50" s="111">
        <f t="shared" si="12"/>
        <v>6.1708683173373156E-2</v>
      </c>
      <c r="M50" s="2">
        <v>43</v>
      </c>
      <c r="N50" s="85">
        <v>5.5521076447548889E-2</v>
      </c>
      <c r="O50" s="85">
        <f t="shared" si="1"/>
        <v>6.3849237914681223E-2</v>
      </c>
      <c r="P50" s="85">
        <f t="shared" si="2"/>
        <v>4.7192914980416556E-2</v>
      </c>
      <c r="Q50" s="86"/>
      <c r="R50" s="87">
        <f t="shared" si="3"/>
        <v>0.10061351931229133</v>
      </c>
      <c r="S50" s="87">
        <f t="shared" si="0"/>
        <v>7.2043750000600176E-2</v>
      </c>
      <c r="T50" s="87">
        <f t="shared" si="0"/>
        <v>0.14088522583907523</v>
      </c>
      <c r="V50" s="29">
        <v>0.15</v>
      </c>
    </row>
    <row r="51" spans="2:22" ht="19" customHeight="1" thickBot="1" x14ac:dyDescent="0.4">
      <c r="B51" s="11">
        <v>10</v>
      </c>
      <c r="C51" s="112">
        <v>6.9166570488629731E-2</v>
      </c>
      <c r="D51" s="113">
        <v>5.1661939309763705E-2</v>
      </c>
      <c r="E51" s="45">
        <v>3.5206665796161607E-2</v>
      </c>
      <c r="F51" s="45">
        <v>3.1368530488607105E-2</v>
      </c>
      <c r="G51" s="45">
        <v>4.7482263742718356E-2</v>
      </c>
      <c r="H51" s="45">
        <v>2.8306319110458444E-2</v>
      </c>
      <c r="I51" s="45">
        <f t="shared" si="11"/>
        <v>3.5590944784486378E-2</v>
      </c>
      <c r="J51" s="114">
        <f t="shared" si="10"/>
        <v>-7.1181889568972759E-3</v>
      </c>
      <c r="K51" s="117">
        <f t="shared" si="12"/>
        <v>6.2048381531732456E-2</v>
      </c>
      <c r="M51" s="2">
        <v>44</v>
      </c>
      <c r="N51" s="85">
        <v>5.5463827345081373E-2</v>
      </c>
      <c r="O51" s="85">
        <f t="shared" si="1"/>
        <v>6.3783401446843579E-2</v>
      </c>
      <c r="P51" s="85">
        <f t="shared" si="2"/>
        <v>4.7144253243319167E-2</v>
      </c>
      <c r="Q51" s="86"/>
      <c r="R51" s="87">
        <f t="shared" si="3"/>
        <v>9.5546351505243515E-2</v>
      </c>
      <c r="S51" s="87">
        <f t="shared" si="0"/>
        <v>6.7902440293213864E-2</v>
      </c>
      <c r="T51" s="87">
        <f t="shared" si="0"/>
        <v>0.13480830752175299</v>
      </c>
      <c r="V51" s="29">
        <v>0.15</v>
      </c>
    </row>
    <row r="52" spans="2:22" ht="19" customHeight="1" x14ac:dyDescent="0.35">
      <c r="M52" s="2">
        <v>45</v>
      </c>
      <c r="N52" s="85">
        <v>5.5409102866203153E-2</v>
      </c>
      <c r="O52" s="85">
        <f t="shared" si="1"/>
        <v>6.372046829613362E-2</v>
      </c>
      <c r="P52" s="85">
        <f t="shared" si="2"/>
        <v>4.7097737436272678E-2</v>
      </c>
      <c r="Q52" s="86"/>
      <c r="R52" s="87">
        <f t="shared" si="3"/>
        <v>9.0734576054714147E-2</v>
      </c>
      <c r="S52" s="87">
        <f t="shared" si="0"/>
        <v>6.3999345686991713E-2</v>
      </c>
      <c r="T52" s="87">
        <f t="shared" si="0"/>
        <v>0.12899374688293994</v>
      </c>
      <c r="V52" s="29">
        <v>0.15</v>
      </c>
    </row>
    <row r="53" spans="2:22" ht="19" customHeight="1" x14ac:dyDescent="0.35">
      <c r="M53" s="2">
        <v>46</v>
      </c>
      <c r="N53" s="85">
        <v>5.5356742652928892E-2</v>
      </c>
      <c r="O53" s="85">
        <f t="shared" si="1"/>
        <v>6.3660254050868226E-2</v>
      </c>
      <c r="P53" s="85">
        <f t="shared" si="2"/>
        <v>4.7053231254989558E-2</v>
      </c>
      <c r="Q53" s="86"/>
      <c r="R53" s="87">
        <f t="shared" si="3"/>
        <v>8.6165287628210366E-2</v>
      </c>
      <c r="S53" s="87">
        <f t="shared" si="0"/>
        <v>6.0320735798341955E-2</v>
      </c>
      <c r="T53" s="87">
        <f t="shared" si="0"/>
        <v>0.12343017847638919</v>
      </c>
      <c r="V53" s="29">
        <v>0.15</v>
      </c>
    </row>
    <row r="54" spans="2:22" ht="19" customHeight="1" x14ac:dyDescent="0.35">
      <c r="M54" s="2">
        <v>47</v>
      </c>
      <c r="N54" s="85">
        <v>5.5306599126482725E-2</v>
      </c>
      <c r="O54" s="85">
        <f t="shared" si="1"/>
        <v>6.3602588995455123E-2</v>
      </c>
      <c r="P54" s="85">
        <f t="shared" si="2"/>
        <v>4.7010609257510313E-2</v>
      </c>
      <c r="Q54" s="86"/>
      <c r="R54" s="87">
        <f t="shared" si="3"/>
        <v>8.1826239568456985E-2</v>
      </c>
      <c r="S54" s="87">
        <f t="shared" si="0"/>
        <v>5.6853677262213811E-2</v>
      </c>
      <c r="T54" s="87">
        <f t="shared" si="0"/>
        <v>0.11810673668301466</v>
      </c>
      <c r="V54" s="29">
        <v>0.15</v>
      </c>
    </row>
    <row r="55" spans="2:22" ht="19" customHeight="1" x14ac:dyDescent="0.35">
      <c r="B55" s="145" t="s">
        <v>109</v>
      </c>
      <c r="C55" s="146"/>
      <c r="D55" s="146"/>
      <c r="E55" s="146"/>
      <c r="F55" s="146"/>
      <c r="G55" s="146"/>
      <c r="H55" s="146"/>
      <c r="I55" s="146"/>
      <c r="J55" s="146"/>
      <c r="K55" s="147"/>
      <c r="M55" s="2">
        <v>48</v>
      </c>
      <c r="N55" s="85">
        <v>5.5258536329082064E-2</v>
      </c>
      <c r="O55" s="85">
        <f t="shared" si="1"/>
        <v>6.3547316778444371E-2</v>
      </c>
      <c r="P55" s="85">
        <f t="shared" si="2"/>
        <v>4.696975587971975E-2</v>
      </c>
      <c r="Q55" s="86"/>
      <c r="R55" s="87">
        <f t="shared" si="3"/>
        <v>7.7705808859528866E-2</v>
      </c>
      <c r="S55" s="87">
        <f t="shared" si="0"/>
        <v>5.3585986228714265E-2</v>
      </c>
      <c r="T55" s="87">
        <f t="shared" si="0"/>
        <v>0.1130130321473001</v>
      </c>
      <c r="V55" s="29">
        <v>0.15</v>
      </c>
    </row>
    <row r="56" spans="2:22" ht="19" customHeight="1" x14ac:dyDescent="0.35">
      <c r="B56" s="148"/>
      <c r="C56" s="149"/>
      <c r="D56" s="149"/>
      <c r="E56" s="149"/>
      <c r="F56" s="149"/>
      <c r="G56" s="149"/>
      <c r="H56" s="149"/>
      <c r="I56" s="149"/>
      <c r="J56" s="149"/>
      <c r="K56" s="150"/>
      <c r="M56" s="2">
        <v>49</v>
      </c>
      <c r="N56" s="85">
        <v>5.5212428873247177E-2</v>
      </c>
      <c r="O56" s="85">
        <f t="shared" si="1"/>
        <v>6.3494293204234248E-2</v>
      </c>
      <c r="P56" s="85">
        <f t="shared" si="2"/>
        <v>4.6930564542260099E-2</v>
      </c>
      <c r="Q56" s="86"/>
      <c r="R56" s="87">
        <f t="shared" si="3"/>
        <v>7.3792963275117543E-2</v>
      </c>
      <c r="S56" s="87">
        <f t="shared" si="0"/>
        <v>5.0506183976143065E-2</v>
      </c>
      <c r="T56" s="87">
        <f t="shared" si="0"/>
        <v>0.10813912967177941</v>
      </c>
      <c r="V56" s="29">
        <v>0.15</v>
      </c>
    </row>
    <row r="57" spans="2:22" ht="19" customHeight="1" x14ac:dyDescent="0.35">
      <c r="B57" s="151"/>
      <c r="C57" s="152"/>
      <c r="D57" s="152"/>
      <c r="E57" s="152"/>
      <c r="F57" s="152"/>
      <c r="G57" s="152"/>
      <c r="H57" s="152"/>
      <c r="I57" s="152"/>
      <c r="J57" s="152"/>
      <c r="K57" s="153"/>
      <c r="M57" s="2">
        <v>50</v>
      </c>
      <c r="N57" s="85">
        <v>5.5168160990379578E-2</v>
      </c>
      <c r="O57" s="85">
        <f t="shared" si="1"/>
        <v>6.3443385138936506E-2</v>
      </c>
      <c r="P57" s="85">
        <f t="shared" si="2"/>
        <v>4.6892936841822642E-2</v>
      </c>
      <c r="Q57" s="86"/>
      <c r="R57" s="87">
        <f t="shared" si="3"/>
        <v>7.0077230502211416E-2</v>
      </c>
      <c r="S57" s="87">
        <f t="shared" si="0"/>
        <v>4.7603455370191984E-2</v>
      </c>
      <c r="T57" s="87">
        <f t="shared" si="0"/>
        <v>0.10347552740629419</v>
      </c>
      <c r="V57" s="29">
        <v>0.15</v>
      </c>
    </row>
    <row r="58" spans="2:22" ht="19" customHeight="1" x14ac:dyDescent="0.35">
      <c r="M58" s="2">
        <v>51</v>
      </c>
      <c r="N58" s="85">
        <v>5.5125625670291223E-2</v>
      </c>
      <c r="O58" s="85">
        <f t="shared" si="1"/>
        <v>6.3394469520834898E-2</v>
      </c>
      <c r="P58" s="85">
        <f t="shared" si="2"/>
        <v>4.6856781819747541E-2</v>
      </c>
      <c r="Q58" s="86"/>
      <c r="R58" s="87">
        <f xml:space="preserve"> ( 1 +N58 ) ^-($M57 + 1  - 0.5)</f>
        <v>6.6548669066754315E-2</v>
      </c>
      <c r="S58" s="87">
        <f xml:space="preserve"> ( 1 +O58 ) ^-($M57 + 1  - 0.5)</f>
        <v>4.4867609936565127E-2</v>
      </c>
      <c r="T58" s="87">
        <f xml:space="preserve"> ( 1 +P58 ) ^-($M57 + 1  - 0.5)</f>
        <v>9.9013137199036649E-2</v>
      </c>
      <c r="V58" s="29">
        <v>0.15</v>
      </c>
    </row>
    <row r="59" spans="2:22" ht="19" customHeight="1" x14ac:dyDescent="0.35">
      <c r="B59" s="92" t="str">
        <f>"Technical note on the calculation of the Nepali risk-free interest rates term structure at " &amp; G3</f>
        <v>Technical note on the calculation of the Nepali risk-free interest rates term structure at End-Ashadh (2083)</v>
      </c>
      <c r="C59" s="88"/>
      <c r="D59" s="88"/>
      <c r="E59" s="88"/>
      <c r="F59" s="88"/>
      <c r="G59" s="88"/>
      <c r="H59" s="88"/>
      <c r="I59" s="88"/>
      <c r="J59" s="88"/>
      <c r="K59" s="89"/>
      <c r="M59" s="2">
        <v>52</v>
      </c>
      <c r="N59" s="85">
        <v>5.5084723883603859E-2</v>
      </c>
      <c r="O59" s="85">
        <f t="shared" si="1"/>
        <v>6.3347432466144438E-2</v>
      </c>
      <c r="P59" s="85">
        <f t="shared" si="2"/>
        <v>4.682201530106328E-2</v>
      </c>
      <c r="Q59" s="86"/>
      <c r="R59" s="87">
        <f t="shared" ref="R59:T74" si="13" xml:space="preserve"> ( 1 +N59 ) ^-($M58 + 1  - 0.5)</f>
        <v>6.3197840913939221E-2</v>
      </c>
      <c r="S59" s="87">
        <f t="shared" si="13"/>
        <v>4.228904534419433E-2</v>
      </c>
      <c r="T59" s="87">
        <f t="shared" si="13"/>
        <v>9.4743265999837512E-2</v>
      </c>
      <c r="V59" s="29">
        <v>0.15</v>
      </c>
    </row>
    <row r="60" spans="2:22" ht="19" customHeight="1" x14ac:dyDescent="0.35">
      <c r="B60" s="90"/>
      <c r="C60" s="100"/>
      <c r="D60" s="100"/>
      <c r="E60" s="100"/>
      <c r="F60" s="100"/>
      <c r="G60" s="100"/>
      <c r="H60" s="100"/>
      <c r="I60" s="100"/>
      <c r="J60" s="100"/>
      <c r="K60" s="101"/>
      <c r="M60" s="2">
        <v>53</v>
      </c>
      <c r="N60" s="85">
        <v>5.5045363879327791E-2</v>
      </c>
      <c r="O60" s="85">
        <f t="shared" si="1"/>
        <v>6.3302168461226951E-2</v>
      </c>
      <c r="P60" s="85">
        <f t="shared" si="2"/>
        <v>4.6788559297428624E-2</v>
      </c>
      <c r="Q60" s="86"/>
      <c r="R60" s="87">
        <f t="shared" si="13"/>
        <v>6.0015785516495765E-2</v>
      </c>
      <c r="S60" s="87">
        <f t="shared" si="13"/>
        <v>3.9858713120479887E-2</v>
      </c>
      <c r="T60" s="87">
        <f t="shared" si="13"/>
        <v>9.0657598224543695E-2</v>
      </c>
      <c r="V60" s="29">
        <v>0.15</v>
      </c>
    </row>
    <row r="61" spans="2:22" ht="19" customHeight="1" x14ac:dyDescent="0.35">
      <c r="B61" s="90"/>
      <c r="C61" s="154" t="s">
        <v>139</v>
      </c>
      <c r="D61" s="154"/>
      <c r="E61" s="154"/>
      <c r="F61" s="154"/>
      <c r="G61" s="154"/>
      <c r="H61" s="154"/>
      <c r="I61" s="154"/>
      <c r="J61" s="154"/>
      <c r="K61" s="155"/>
      <c r="M61" s="2">
        <v>54</v>
      </c>
      <c r="N61" s="85">
        <v>5.5007460550424936E-2</v>
      </c>
      <c r="O61" s="85">
        <f t="shared" si="1"/>
        <v>6.3258579632988671E-2</v>
      </c>
      <c r="P61" s="85">
        <f t="shared" si="2"/>
        <v>4.6756341467861194E-2</v>
      </c>
      <c r="Q61" s="86"/>
      <c r="R61" s="87">
        <f t="shared" si="13"/>
        <v>5.6993995400815872E-2</v>
      </c>
      <c r="S61" s="87">
        <f t="shared" si="13"/>
        <v>3.7568086439751236E-2</v>
      </c>
      <c r="T61" s="87">
        <f t="shared" si="13"/>
        <v>8.6748179003755088E-2</v>
      </c>
      <c r="V61" s="29">
        <v>0.15</v>
      </c>
    </row>
    <row r="62" spans="2:22" ht="19" customHeight="1" x14ac:dyDescent="0.35">
      <c r="B62" s="90"/>
      <c r="C62" s="154"/>
      <c r="D62" s="154"/>
      <c r="E62" s="154"/>
      <c r="F62" s="154"/>
      <c r="G62" s="154"/>
      <c r="H62" s="154"/>
      <c r="I62" s="154"/>
      <c r="J62" s="154"/>
      <c r="K62" s="155"/>
      <c r="M62" s="2">
        <v>55</v>
      </c>
      <c r="N62" s="85">
        <v>5.4970934860704812E-2</v>
      </c>
      <c r="O62" s="85">
        <f t="shared" si="1"/>
        <v>6.3216575089810531E-2</v>
      </c>
      <c r="P62" s="85">
        <f t="shared" si="2"/>
        <v>4.6725294631599086E-2</v>
      </c>
      <c r="Q62" s="86"/>
      <c r="R62" s="87">
        <f t="shared" si="13"/>
        <v>5.412439299401986E-2</v>
      </c>
      <c r="S62" s="87">
        <f t="shared" si="13"/>
        <v>3.5409129842499283E-2</v>
      </c>
      <c r="T62" s="87">
        <f t="shared" si="13"/>
        <v>8.3007398250501394E-2</v>
      </c>
      <c r="V62" s="29">
        <v>0.15</v>
      </c>
    </row>
    <row r="63" spans="2:22" ht="19" customHeight="1" x14ac:dyDescent="0.35">
      <c r="B63" s="90"/>
      <c r="C63" s="154"/>
      <c r="D63" s="154"/>
      <c r="E63" s="154"/>
      <c r="F63" s="154"/>
      <c r="G63" s="154"/>
      <c r="H63" s="154"/>
      <c r="I63" s="154"/>
      <c r="J63" s="154"/>
      <c r="K63" s="155"/>
      <c r="M63" s="2">
        <v>56</v>
      </c>
      <c r="N63" s="85">
        <v>5.4935713326950797E-2</v>
      </c>
      <c r="O63" s="85">
        <f t="shared" si="1"/>
        <v>6.3176070325993414E-2</v>
      </c>
      <c r="P63" s="85">
        <f t="shared" si="2"/>
        <v>4.6695356327908173E-2</v>
      </c>
      <c r="Q63" s="86"/>
      <c r="R63" s="87">
        <f t="shared" si="13"/>
        <v>5.1399308705858203E-2</v>
      </c>
      <c r="S63" s="87">
        <f t="shared" si="13"/>
        <v>3.3374270756594042E-2</v>
      </c>
      <c r="T63" s="87">
        <f t="shared" si="13"/>
        <v>7.9427975490512517E-2</v>
      </c>
      <c r="V63" s="29">
        <v>0.15</v>
      </c>
    </row>
    <row r="64" spans="2:22" ht="19" customHeight="1" x14ac:dyDescent="0.35">
      <c r="B64" s="90"/>
      <c r="C64" s="154"/>
      <c r="D64" s="154"/>
      <c r="E64" s="154"/>
      <c r="F64" s="154"/>
      <c r="G64" s="154"/>
      <c r="H64" s="154"/>
      <c r="I64" s="154"/>
      <c r="J64" s="154"/>
      <c r="K64" s="155"/>
      <c r="M64" s="2">
        <v>57</v>
      </c>
      <c r="N64" s="85">
        <v>5.4901727550721313E-2</v>
      </c>
      <c r="O64" s="85">
        <f t="shared" si="1"/>
        <v>6.313698668332951E-2</v>
      </c>
      <c r="P64" s="85">
        <f t="shared" si="2"/>
        <v>4.6666468418113116E-2</v>
      </c>
      <c r="Q64" s="86"/>
      <c r="R64" s="87">
        <f t="shared" si="13"/>
        <v>4.8811460168180255E-2</v>
      </c>
      <c r="S64" s="87">
        <f t="shared" si="13"/>
        <v>3.1456372703278168E-2</v>
      </c>
      <c r="T64" s="87">
        <f t="shared" si="13"/>
        <v>7.6002945405880928E-2</v>
      </c>
      <c r="V64" s="29">
        <v>0.15</v>
      </c>
    </row>
    <row r="65" spans="2:22" ht="19" customHeight="1" x14ac:dyDescent="0.35">
      <c r="B65" s="91"/>
      <c r="C65" s="102"/>
      <c r="D65" s="102"/>
      <c r="E65" s="102"/>
      <c r="F65" s="102"/>
      <c r="G65" s="102"/>
      <c r="H65" s="102"/>
      <c r="I65" s="102"/>
      <c r="J65" s="102"/>
      <c r="K65" s="103"/>
      <c r="M65" s="2">
        <v>58</v>
      </c>
      <c r="N65" s="85">
        <v>5.4868913794797303E-2</v>
      </c>
      <c r="O65" s="85">
        <f t="shared" si="1"/>
        <v>6.3099250864016895E-2</v>
      </c>
      <c r="P65" s="85">
        <f t="shared" si="2"/>
        <v>4.6638576725577703E-2</v>
      </c>
      <c r="Q65" s="86"/>
      <c r="R65" s="87">
        <f t="shared" si="13"/>
        <v>4.6353932562030145E-2</v>
      </c>
      <c r="S65" s="87">
        <f t="shared" si="13"/>
        <v>2.9648710080616189E-2</v>
      </c>
      <c r="T65" s="87">
        <f t="shared" si="13"/>
        <v>7.2725644048700702E-2</v>
      </c>
      <c r="V65" s="29">
        <v>0.15</v>
      </c>
    </row>
    <row r="66" spans="2:22" ht="19" customHeight="1" x14ac:dyDescent="0.35">
      <c r="M66" s="2">
        <v>59</v>
      </c>
      <c r="N66" s="85">
        <v>5.4837212599730067E-2</v>
      </c>
      <c r="O66" s="85">
        <f t="shared" si="1"/>
        <v>6.3062794489689572E-2</v>
      </c>
      <c r="P66" s="85">
        <f t="shared" si="2"/>
        <v>4.6611630709770556E-2</v>
      </c>
      <c r="Q66" s="86"/>
      <c r="R66" s="87">
        <f t="shared" si="13"/>
        <v>4.402015996861583E-2</v>
      </c>
      <c r="S66" s="87">
        <f t="shared" si="13"/>
        <v>2.7944944425671803E-2</v>
      </c>
      <c r="T66" s="87">
        <f t="shared" si="13"/>
        <v>6.9589695686005509E-2</v>
      </c>
      <c r="V66" s="29">
        <v>0.15</v>
      </c>
    </row>
    <row r="67" spans="2:22" ht="19" customHeight="1" x14ac:dyDescent="0.35">
      <c r="B67" s="156" t="s">
        <v>87</v>
      </c>
      <c r="C67" s="157"/>
      <c r="D67" s="157"/>
      <c r="E67" s="157"/>
      <c r="F67" s="157"/>
      <c r="G67" s="157"/>
      <c r="H67" s="157"/>
      <c r="I67" s="157"/>
      <c r="J67" s="157"/>
      <c r="K67" s="158"/>
      <c r="M67" s="2">
        <v>60</v>
      </c>
      <c r="N67" s="85">
        <v>5.4806568436406522E-2</v>
      </c>
      <c r="O67" s="85">
        <f t="shared" si="1"/>
        <v>6.3027553701867495E-2</v>
      </c>
      <c r="P67" s="85">
        <f t="shared" si="2"/>
        <v>4.6585583170945542E-2</v>
      </c>
      <c r="Q67" s="86"/>
      <c r="R67" s="87">
        <f t="shared" si="13"/>
        <v>4.1803907685612929E-2</v>
      </c>
      <c r="S67" s="87">
        <f t="shared" si="13"/>
        <v>2.633910206419697E-2</v>
      </c>
      <c r="T67" s="87">
        <f t="shared" si="13"/>
        <v>6.6589000241117441E-2</v>
      </c>
      <c r="V67" s="29">
        <v>0.15</v>
      </c>
    </row>
    <row r="68" spans="2:22" ht="19" customHeight="1" x14ac:dyDescent="0.35">
      <c r="B68" s="159"/>
      <c r="C68" s="160"/>
      <c r="D68" s="160"/>
      <c r="E68" s="160"/>
      <c r="F68" s="160"/>
      <c r="G68" s="160"/>
      <c r="H68" s="160"/>
      <c r="I68" s="160"/>
      <c r="J68" s="160"/>
      <c r="K68" s="161"/>
      <c r="M68" s="2">
        <v>61</v>
      </c>
      <c r="N68" s="85">
        <v>5.4776929390960793E-2</v>
      </c>
      <c r="O68" s="85">
        <f t="shared" si="1"/>
        <v>6.2993468799604907E-2</v>
      </c>
      <c r="P68" s="85">
        <f t="shared" si="2"/>
        <v>4.6560389982316673E-2</v>
      </c>
      <c r="Q68" s="86"/>
      <c r="R68" s="87">
        <f t="shared" si="13"/>
        <v>3.9699255454784338E-2</v>
      </c>
      <c r="S68" s="87">
        <f t="shared" si="13"/>
        <v>2.4825553063265431E-2</v>
      </c>
      <c r="T68" s="87">
        <f t="shared" si="13"/>
        <v>6.3717721299753186E-2</v>
      </c>
      <c r="V68" s="29">
        <v>0.15</v>
      </c>
    </row>
    <row r="69" spans="2:22" ht="19" customHeight="1" x14ac:dyDescent="0.35">
      <c r="B69" s="162"/>
      <c r="C69" s="163"/>
      <c r="D69" s="163"/>
      <c r="E69" s="163"/>
      <c r="F69" s="163"/>
      <c r="G69" s="163"/>
      <c r="H69" s="163"/>
      <c r="I69" s="163"/>
      <c r="J69" s="163"/>
      <c r="K69" s="164"/>
      <c r="M69" s="2">
        <v>62</v>
      </c>
      <c r="N69" s="85">
        <v>5.4748246878749685E-2</v>
      </c>
      <c r="O69" s="85">
        <f t="shared" si="1"/>
        <v>6.2960483910562137E-2</v>
      </c>
      <c r="P69" s="85">
        <f t="shared" si="2"/>
        <v>4.6536009846937232E-2</v>
      </c>
      <c r="Q69" s="86"/>
      <c r="R69" s="87">
        <f t="shared" si="13"/>
        <v>3.7700581550793325E-2</v>
      </c>
      <c r="S69" s="87">
        <f t="shared" si="13"/>
        <v>2.3398991408213818E-2</v>
      </c>
      <c r="T69" s="87">
        <f t="shared" si="13"/>
        <v>6.0970274651852334E-2</v>
      </c>
      <c r="V69" s="29">
        <v>0.15</v>
      </c>
    </row>
    <row r="70" spans="2:22" ht="19" customHeight="1" x14ac:dyDescent="0.35">
      <c r="M70" s="2">
        <v>63</v>
      </c>
      <c r="N70" s="85">
        <v>5.4720475384442802E-2</v>
      </c>
      <c r="O70" s="85">
        <f t="shared" si="1"/>
        <v>6.2928546692109219E-2</v>
      </c>
      <c r="P70" s="85">
        <f t="shared" si="2"/>
        <v>4.6512404076776377E-2</v>
      </c>
      <c r="Q70" s="86"/>
      <c r="R70" s="87">
        <f t="shared" si="13"/>
        <v>3.5802547684561585E-2</v>
      </c>
      <c r="S70" s="87">
        <f t="shared" si="13"/>
        <v>2.2054416330609995E-2</v>
      </c>
      <c r="T70" s="87">
        <f t="shared" si="13"/>
        <v>5.8341317342408515E-2</v>
      </c>
      <c r="V70" s="29">
        <v>0.15</v>
      </c>
    </row>
    <row r="71" spans="2:22" ht="19" customHeight="1" x14ac:dyDescent="0.35">
      <c r="M71" s="2">
        <v>64</v>
      </c>
      <c r="N71" s="85">
        <v>5.4693572225603226E-2</v>
      </c>
      <c r="O71" s="85">
        <f t="shared" si="1"/>
        <v>6.2897608059443708E-2</v>
      </c>
      <c r="P71" s="85">
        <f t="shared" si="2"/>
        <v>4.6489536391762738E-2</v>
      </c>
      <c r="Q71" s="86"/>
      <c r="R71" s="87">
        <f t="shared" si="13"/>
        <v>3.4000084677549322E-2</v>
      </c>
      <c r="S71" s="87">
        <f t="shared" si="13"/>
        <v>2.0787114718801371E-2</v>
      </c>
      <c r="T71" s="87">
        <f t="shared" si="13"/>
        <v>5.5825737206445229E-2</v>
      </c>
      <c r="V71" s="29">
        <v>0.15</v>
      </c>
    </row>
    <row r="72" spans="2:22" ht="19" customHeight="1" x14ac:dyDescent="0.35">
      <c r="M72" s="2">
        <v>65</v>
      </c>
      <c r="N72" s="85">
        <v>5.4667497337397952E-2</v>
      </c>
      <c r="O72" s="85">
        <f t="shared" si="1"/>
        <v>6.2867621938007642E-2</v>
      </c>
      <c r="P72" s="85">
        <f t="shared" si="2"/>
        <v>4.6467372736788255E-2</v>
      </c>
      <c r="Q72" s="86"/>
      <c r="R72" s="87">
        <f t="shared" si="13"/>
        <v>3.2288378866118156E-2</v>
      </c>
      <c r="S72" s="87">
        <f t="shared" si="13"/>
        <v>1.9592644547033709E-2</v>
      </c>
      <c r="T72" s="87">
        <f t="shared" si="13"/>
        <v>5.3418642865026622E-2</v>
      </c>
      <c r="V72" s="29">
        <v>0.15</v>
      </c>
    </row>
    <row r="73" spans="2:22" ht="19" customHeight="1" x14ac:dyDescent="0.35">
      <c r="M73" s="2">
        <v>66</v>
      </c>
      <c r="N73" s="85">
        <v>5.4642213076341539E-2</v>
      </c>
      <c r="O73" s="85">
        <f t="shared" ref="O73:O78" si="14">N73*(1+V73)</f>
        <v>6.2838545037792765E-2</v>
      </c>
      <c r="P73" s="85">
        <f t="shared" ref="P73:P78" si="15">N73*(1-V73)</f>
        <v>4.6445881114890307E-2</v>
      </c>
      <c r="Q73" s="86"/>
      <c r="R73" s="87">
        <f t="shared" si="13"/>
        <v>3.0662859197587548E-2</v>
      </c>
      <c r="S73" s="87">
        <f t="shared" si="13"/>
        <v>1.8466819263170904E-2</v>
      </c>
      <c r="T73" s="87">
        <f t="shared" si="13"/>
        <v>5.1115354160608237E-2</v>
      </c>
      <c r="V73" s="29">
        <v>0.15</v>
      </c>
    </row>
    <row r="74" spans="2:22" ht="19" customHeight="1" x14ac:dyDescent="0.35">
      <c r="M74" s="2">
        <v>67</v>
      </c>
      <c r="N74" s="85">
        <v>5.4617684041191605E-2</v>
      </c>
      <c r="O74" s="85">
        <f t="shared" si="14"/>
        <v>6.2810336647370346E-2</v>
      </c>
      <c r="P74" s="85">
        <f t="shared" si="15"/>
        <v>4.6425031435012865E-2</v>
      </c>
      <c r="Q74" s="86"/>
      <c r="R74" s="87">
        <f t="shared" si="13"/>
        <v>2.9119184981879976E-2</v>
      </c>
      <c r="S74" s="87">
        <f t="shared" si="13"/>
        <v>1.7405693078799377E-2</v>
      </c>
      <c r="T74" s="87">
        <f t="shared" si="13"/>
        <v>4.8911393011356684E-2</v>
      </c>
      <c r="V74" s="29">
        <v>0.15</v>
      </c>
    </row>
    <row r="75" spans="2:22" ht="19" customHeight="1" x14ac:dyDescent="0.35">
      <c r="M75" s="2">
        <v>68</v>
      </c>
      <c r="N75" s="85">
        <v>5.4593876909314609E-2</v>
      </c>
      <c r="O75" s="85">
        <f t="shared" si="14"/>
        <v>6.2782958445711801E-2</v>
      </c>
      <c r="P75" s="85">
        <f t="shared" si="15"/>
        <v>4.6404795372917418E-2</v>
      </c>
      <c r="Q75" s="86"/>
      <c r="R75" s="87">
        <f t="shared" ref="R75:T78" si="16" xml:space="preserve"> ( 1 +N75 ) ^-($M74 + 1  - 0.5)</f>
        <v>2.7653234264723273E-2</v>
      </c>
      <c r="S75" s="87">
        <f t="shared" si="16"/>
        <v>1.640554710895108E-2</v>
      </c>
      <c r="T75" s="87">
        <f t="shared" si="16"/>
        <v>4.6802474665250934E-2</v>
      </c>
      <c r="V75" s="29">
        <v>0.15</v>
      </c>
    </row>
    <row r="76" spans="2:22" ht="19" customHeight="1" x14ac:dyDescent="0.35">
      <c r="M76" s="2">
        <v>69</v>
      </c>
      <c r="N76" s="85">
        <v>5.4570760287020903E-2</v>
      </c>
      <c r="O76" s="85">
        <f t="shared" si="14"/>
        <v>6.2756374330074027E-2</v>
      </c>
      <c r="P76" s="85">
        <f t="shared" si="15"/>
        <v>4.6385146243967765E-2</v>
      </c>
      <c r="Q76" s="86"/>
      <c r="R76" s="87">
        <f t="shared" si="16"/>
        <v>2.6261092790290146E-2</v>
      </c>
      <c r="S76" s="87">
        <f t="shared" si="16"/>
        <v>1.54628763118999E-2</v>
      </c>
      <c r="T76" s="87">
        <f t="shared" si="16"/>
        <v>4.478449933578392E-2</v>
      </c>
      <c r="V76" s="29">
        <v>0.15</v>
      </c>
    </row>
    <row r="77" spans="2:22" ht="19" customHeight="1" x14ac:dyDescent="0.35">
      <c r="M77" s="2">
        <v>70</v>
      </c>
      <c r="N77" s="85">
        <v>5.4548304572525019E-2</v>
      </c>
      <c r="O77" s="85">
        <f t="shared" si="14"/>
        <v>6.2730550258403767E-2</v>
      </c>
      <c r="P77" s="85">
        <f t="shared" si="15"/>
        <v>4.6366058886646265E-2</v>
      </c>
      <c r="Q77" s="86"/>
      <c r="R77" s="87">
        <f t="shared" si="16"/>
        <v>2.4939043522932733E-2</v>
      </c>
      <c r="S77" s="87">
        <f t="shared" si="16"/>
        <v>1.4574377182457752E-2</v>
      </c>
      <c r="T77" s="87">
        <f t="shared" si="16"/>
        <v>4.2853544202097554E-2</v>
      </c>
      <c r="V77" s="29">
        <v>0.15</v>
      </c>
    </row>
    <row r="78" spans="2:22" ht="19" customHeight="1" x14ac:dyDescent="0.35">
      <c r="M78" s="1" t="s">
        <v>100</v>
      </c>
      <c r="N78" s="85">
        <v>5.4526481830327933E-2</v>
      </c>
      <c r="O78" s="85">
        <f t="shared" si="14"/>
        <v>6.2705454104877115E-2</v>
      </c>
      <c r="P78" s="85">
        <f t="shared" si="15"/>
        <v>4.6347509555778744E-2</v>
      </c>
      <c r="Q78" s="86"/>
      <c r="R78" s="87">
        <f t="shared" si="16"/>
        <v>2.3683556699323972E-2</v>
      </c>
      <c r="S78" s="87">
        <f t="shared" si="16"/>
        <v>1.373693615499747E-2</v>
      </c>
      <c r="T78" s="87">
        <f t="shared" si="16"/>
        <v>4.1005855757223882E-2</v>
      </c>
      <c r="V78" s="29">
        <v>0.15</v>
      </c>
    </row>
  </sheetData>
  <mergeCells count="24">
    <mergeCell ref="N4:P4"/>
    <mergeCell ref="R4:T4"/>
    <mergeCell ref="B2:K2"/>
    <mergeCell ref="N2:P2"/>
    <mergeCell ref="R2:T2"/>
    <mergeCell ref="N3:P3"/>
    <mergeCell ref="R3:T3"/>
    <mergeCell ref="V5:V7"/>
    <mergeCell ref="Y5:AA6"/>
    <mergeCell ref="D7:I7"/>
    <mergeCell ref="K7:K8"/>
    <mergeCell ref="D23:I23"/>
    <mergeCell ref="K23:K24"/>
    <mergeCell ref="N5:N7"/>
    <mergeCell ref="O5:O7"/>
    <mergeCell ref="P5:P7"/>
    <mergeCell ref="R5:R7"/>
    <mergeCell ref="S5:S7"/>
    <mergeCell ref="T5:T7"/>
    <mergeCell ref="D39:I39"/>
    <mergeCell ref="K39:K40"/>
    <mergeCell ref="B55:K57"/>
    <mergeCell ref="C61:K64"/>
    <mergeCell ref="B67:K69"/>
  </mergeCells>
  <hyperlinks>
    <hyperlink ref="F5:I5" location="Calculations_OIS!AW11" display="Calculations_OIS!AW11" xr:uid="{56A63BE6-86A9-417F-A28A-70F91EB42D21}"/>
  </hyperlinks>
  <printOptions horizontalCentered="1" verticalCentered="1"/>
  <pageMargins left="0.7086614173228347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9D792-209D-4205-98B9-348A8F0DCABA}">
  <sheetPr codeName="Sheet20">
    <tabColor theme="0"/>
  </sheetPr>
  <dimension ref="B1:AG78"/>
  <sheetViews>
    <sheetView topLeftCell="A53" zoomScale="80" zoomScaleNormal="80" workbookViewId="0">
      <selection activeCell="C65" sqref="C65"/>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2" width="8.7265625" style="1"/>
    <col min="13" max="13" width="5.1796875" style="1" customWidth="1"/>
    <col min="14" max="16" width="18.54296875" style="1" customWidth="1"/>
    <col min="17" max="17" width="5.26953125" style="1" customWidth="1"/>
    <col min="18" max="20" width="18.54296875" style="1" customWidth="1"/>
    <col min="21" max="21" width="5.6328125" style="1" customWidth="1"/>
    <col min="22" max="22" width="12.54296875" style="1" customWidth="1"/>
    <col min="23" max="24" width="8.7265625" style="1"/>
    <col min="25" max="25" width="6.6328125" style="1" bestFit="1" customWidth="1"/>
    <col min="26" max="26" width="18" style="1" bestFit="1" customWidth="1"/>
    <col min="27" max="27" width="13.08984375" style="1" bestFit="1" customWidth="1"/>
    <col min="28" max="28" width="8.7265625" style="1"/>
    <col min="29" max="31" width="12.26953125" style="1" customWidth="1"/>
    <col min="32" max="16384" width="8.7265625" style="1"/>
  </cols>
  <sheetData>
    <row r="1" spans="2:33" ht="35.15" customHeight="1" x14ac:dyDescent="0.35"/>
    <row r="2" spans="2:33" ht="21" customHeight="1" x14ac:dyDescent="0.35">
      <c r="B2" s="182" t="s">
        <v>64</v>
      </c>
      <c r="C2" s="182"/>
      <c r="D2" s="182"/>
      <c r="E2" s="182"/>
      <c r="F2" s="182"/>
      <c r="G2" s="182"/>
      <c r="H2" s="182"/>
      <c r="I2" s="182"/>
      <c r="J2" s="182"/>
      <c r="K2" s="182"/>
      <c r="N2" s="180" t="s">
        <v>66</v>
      </c>
      <c r="O2" s="180"/>
      <c r="P2" s="180"/>
      <c r="R2" s="180" t="s">
        <v>101</v>
      </c>
      <c r="S2" s="180"/>
      <c r="T2" s="180"/>
    </row>
    <row r="3" spans="2:33" ht="19" customHeight="1" x14ac:dyDescent="0.35">
      <c r="B3" s="36" t="s">
        <v>47</v>
      </c>
      <c r="D3" s="2"/>
      <c r="F3" s="42" t="s">
        <v>22</v>
      </c>
      <c r="G3" s="36" t="s">
        <v>84</v>
      </c>
      <c r="H3" s="35"/>
      <c r="I3" s="35"/>
      <c r="N3" s="181" t="str">
        <f>G3</f>
        <v>End-Poush (2081)</v>
      </c>
      <c r="O3" s="181"/>
      <c r="P3" s="181"/>
      <c r="R3" s="181" t="str">
        <f>N3</f>
        <v>End-Poush (2081)</v>
      </c>
      <c r="S3" s="181"/>
      <c r="T3" s="181"/>
    </row>
    <row r="4" spans="2:33" ht="19" customHeight="1" thickBot="1" x14ac:dyDescent="0.4">
      <c r="B4" s="37"/>
      <c r="D4" s="2"/>
      <c r="H4" s="35"/>
      <c r="I4" s="35"/>
      <c r="N4" s="178" t="s">
        <v>46</v>
      </c>
      <c r="O4" s="178"/>
      <c r="P4" s="178"/>
      <c r="R4" s="178" t="str">
        <f>N4</f>
        <v>Nepali risk-free curves - General bucket</v>
      </c>
      <c r="S4" s="178"/>
      <c r="T4" s="178"/>
    </row>
    <row r="5" spans="2:33" ht="19" customHeight="1" x14ac:dyDescent="0.35">
      <c r="B5" s="36" t="s">
        <v>83</v>
      </c>
      <c r="C5" s="36"/>
      <c r="D5" s="2"/>
      <c r="E5" s="2"/>
      <c r="G5" s="35"/>
      <c r="H5" s="35"/>
      <c r="I5" s="35"/>
      <c r="N5" s="174" t="s">
        <v>23</v>
      </c>
      <c r="O5" s="174" t="s">
        <v>41</v>
      </c>
      <c r="P5" s="174" t="s">
        <v>42</v>
      </c>
      <c r="R5" s="175" t="str">
        <f>N5</f>
        <v>General 
non-stressed 
zero coupon rates</v>
      </c>
      <c r="S5" s="175" t="str">
        <f>O5</f>
        <v>General 
Stress up 
zero coupon rates</v>
      </c>
      <c r="T5" s="175" t="str">
        <f>P5</f>
        <v>General 
Stress down 
zero coupon rates</v>
      </c>
      <c r="V5" s="165" t="s">
        <v>44</v>
      </c>
      <c r="Y5" s="168" t="s">
        <v>92</v>
      </c>
      <c r="Z5" s="169"/>
      <c r="AA5" s="170"/>
      <c r="AD5" s="121" t="s">
        <v>96</v>
      </c>
      <c r="AE5" s="121"/>
      <c r="AG5" s="84"/>
    </row>
    <row r="6" spans="2:33" ht="19" customHeight="1" thickBot="1" x14ac:dyDescent="0.4">
      <c r="B6" s="2"/>
      <c r="C6" s="2"/>
      <c r="D6" s="2"/>
      <c r="E6" s="2"/>
      <c r="F6" s="2"/>
      <c r="G6" s="2"/>
      <c r="H6" s="2"/>
      <c r="N6" s="174"/>
      <c r="O6" s="174"/>
      <c r="P6" s="174"/>
      <c r="R6" s="176"/>
      <c r="S6" s="176"/>
      <c r="T6" s="176"/>
      <c r="V6" s="166"/>
      <c r="Y6" s="171"/>
      <c r="Z6" s="172"/>
      <c r="AA6" s="173"/>
      <c r="AD6" s="84"/>
      <c r="AE6" s="84"/>
      <c r="AG6" s="84"/>
    </row>
    <row r="7" spans="2:33" ht="19" customHeight="1" thickBot="1" x14ac:dyDescent="0.4">
      <c r="B7" s="5"/>
      <c r="C7" s="2" t="s">
        <v>5</v>
      </c>
      <c r="D7" s="140" t="s">
        <v>82</v>
      </c>
      <c r="E7" s="141"/>
      <c r="F7" s="141"/>
      <c r="G7" s="141"/>
      <c r="H7" s="141"/>
      <c r="I7" s="142"/>
      <c r="K7" s="143" t="s">
        <v>20</v>
      </c>
      <c r="N7" s="174"/>
      <c r="O7" s="174"/>
      <c r="P7" s="174"/>
      <c r="R7" s="177"/>
      <c r="S7" s="177"/>
      <c r="T7" s="177"/>
      <c r="V7" s="167"/>
      <c r="AE7" s="84"/>
      <c r="AG7" s="84"/>
    </row>
    <row r="8" spans="2:33" ht="19" customHeight="1" thickBot="1" x14ac:dyDescent="0.4">
      <c r="B8" s="3"/>
      <c r="C8" s="4" t="s">
        <v>1</v>
      </c>
      <c r="D8" s="6" t="s">
        <v>0</v>
      </c>
      <c r="E8" s="6" t="s">
        <v>13</v>
      </c>
      <c r="F8" s="6" t="s">
        <v>2</v>
      </c>
      <c r="G8" s="6" t="s">
        <v>3</v>
      </c>
      <c r="H8" s="6" t="s">
        <v>68</v>
      </c>
      <c r="I8" s="7" t="s">
        <v>6</v>
      </c>
      <c r="J8" s="8" t="s">
        <v>7</v>
      </c>
      <c r="K8" s="144"/>
      <c r="M8" s="2">
        <v>1</v>
      </c>
      <c r="N8" s="85">
        <v>5.9628604421504541E-2</v>
      </c>
      <c r="O8" s="85">
        <f>N8*(1+V8)</f>
        <v>9.242433685333204E-2</v>
      </c>
      <c r="P8" s="85">
        <f>N8*(1-V8)</f>
        <v>2.6832871989677039E-2</v>
      </c>
      <c r="Q8" s="86"/>
      <c r="R8" s="87">
        <f xml:space="preserve"> ( 1 +N8 ) ^-($M8 - 0.5)</f>
        <v>0.97145606334563472</v>
      </c>
      <c r="S8" s="87">
        <f t="shared" ref="S8:T57" si="0" xml:space="preserve"> ( 1 +O8 ) ^-($M8 - 0.5)</f>
        <v>0.9567628782517712</v>
      </c>
      <c r="T8" s="87">
        <f t="shared" si="0"/>
        <v>0.98684766612596275</v>
      </c>
      <c r="V8" s="29">
        <v>0.55000000000000004</v>
      </c>
      <c r="Y8" s="122" t="s">
        <v>93</v>
      </c>
      <c r="Z8" s="123" t="s">
        <v>95</v>
      </c>
      <c r="AA8" s="124" t="s">
        <v>94</v>
      </c>
      <c r="AD8" s="120" t="s">
        <v>97</v>
      </c>
      <c r="AE8" s="84"/>
      <c r="AG8" s="84"/>
    </row>
    <row r="9" spans="2:33" ht="19" customHeight="1" thickBot="1" x14ac:dyDescent="0.4">
      <c r="B9" s="25">
        <v>20810929</v>
      </c>
      <c r="C9" s="2"/>
      <c r="D9" s="2"/>
      <c r="E9" s="2"/>
      <c r="F9" s="2"/>
      <c r="G9" s="2"/>
      <c r="H9" s="2"/>
      <c r="I9" s="2"/>
      <c r="J9" s="2"/>
      <c r="M9" s="2">
        <v>2</v>
      </c>
      <c r="N9" s="85">
        <v>5.7630940519330709E-2</v>
      </c>
      <c r="O9" s="85">
        <f t="shared" ref="O9:O58" si="1">N9*(1+V9)</f>
        <v>8.9327957804962596E-2</v>
      </c>
      <c r="P9" s="85">
        <f t="shared" ref="P9:P58" si="2">N9*(1-V9)</f>
        <v>2.5933923233698815E-2</v>
      </c>
      <c r="Q9" s="86"/>
      <c r="R9" s="87">
        <f t="shared" ref="R9:R57" si="3" xml:space="preserve"> ( 1 +N9 ) ^-($M9 - 0.5)</f>
        <v>0.91938788971282093</v>
      </c>
      <c r="S9" s="87">
        <f t="shared" si="0"/>
        <v>0.87955302170305583</v>
      </c>
      <c r="T9" s="87">
        <f t="shared" si="0"/>
        <v>0.96232310805210564</v>
      </c>
      <c r="V9" s="29">
        <v>0.55000000000000004</v>
      </c>
      <c r="Y9" s="125">
        <v>1</v>
      </c>
      <c r="Z9" s="126">
        <v>0.2</v>
      </c>
      <c r="AA9" s="127">
        <v>7.4999999999999997E-3</v>
      </c>
      <c r="AD9" s="119">
        <v>5.45E-2</v>
      </c>
    </row>
    <row r="10" spans="2:33" ht="19" customHeight="1" x14ac:dyDescent="0.35">
      <c r="B10" s="9">
        <v>1</v>
      </c>
      <c r="C10" s="104">
        <v>6.5987000000001031E-2</v>
      </c>
      <c r="D10" s="105">
        <v>4.9791122323917442E-2</v>
      </c>
      <c r="E10" s="105">
        <v>2.6158969645127657E-2</v>
      </c>
      <c r="F10" s="43">
        <v>3.2874059999985446E-2</v>
      </c>
      <c r="G10" s="43">
        <v>4.492488192483067E-2</v>
      </c>
      <c r="H10" s="43">
        <v>2.3210000000002444E-2</v>
      </c>
      <c r="I10" s="43">
        <f>IF(  ABS( MAX( D10:H10 ) )  &gt;  ABS(  MIN(D10:H10 ) ),
                                                 (  SUM(D10:H10) - ABS( MAX(D10:H10) ) ) / 4,
                                                  (  SUM(D10:H10) +  ABS( MIN(D10:H10)  )  )   / 4 )</f>
        <v>3.1791977892486549E-2</v>
      </c>
      <c r="J10" s="106">
        <f t="shared" ref="J10:J19" si="4" xml:space="preserve"> IF( I10 &gt; 0, MAX( -$AA9, -I10*$Z9 ), MIN( $AA9, -I10*$Z9 )  )</f>
        <v>-6.3583955784973101E-3</v>
      </c>
      <c r="K10" s="107">
        <f>C10+J10</f>
        <v>5.9628604421503723E-2</v>
      </c>
      <c r="M10" s="2">
        <v>3</v>
      </c>
      <c r="N10" s="85">
        <v>5.747142981430442E-2</v>
      </c>
      <c r="O10" s="85">
        <f t="shared" si="1"/>
        <v>8.9080716212171854E-2</v>
      </c>
      <c r="P10" s="85">
        <f t="shared" si="2"/>
        <v>2.5862143416436986E-2</v>
      </c>
      <c r="Q10" s="86"/>
      <c r="R10" s="87">
        <f t="shared" si="3"/>
        <v>0.86961774528382907</v>
      </c>
      <c r="S10" s="87">
        <f t="shared" si="0"/>
        <v>0.80788552947738024</v>
      </c>
      <c r="T10" s="87">
        <f t="shared" si="0"/>
        <v>0.93816124998777461</v>
      </c>
      <c r="V10" s="29">
        <v>0.55000000000000004</v>
      </c>
      <c r="Y10" s="128">
        <v>2</v>
      </c>
      <c r="Z10" s="129">
        <v>0.2</v>
      </c>
      <c r="AA10" s="130">
        <v>7.4999999999999997E-3</v>
      </c>
      <c r="AD10" s="84"/>
    </row>
    <row r="11" spans="2:33" ht="19" customHeight="1" x14ac:dyDescent="0.35">
      <c r="B11" s="10">
        <v>2</v>
      </c>
      <c r="C11" s="108">
        <v>6.3510875567861502E-2</v>
      </c>
      <c r="D11" s="109">
        <v>4.813049147164894E-2</v>
      </c>
      <c r="E11" s="44">
        <v>2.4311453101986791E-2</v>
      </c>
      <c r="F11" s="44">
        <v>2.9047115567846005E-2</v>
      </c>
      <c r="G11" s="44">
        <v>4.3217245515783986E-2</v>
      </c>
      <c r="H11" s="44">
        <v>2.1022886785024397E-2</v>
      </c>
      <c r="I11" s="44">
        <f t="shared" ref="I11:I19" si="5">IF(  ABS( MAX( D11:H11 ) )  &gt;  ABS(  MIN(D11:H11 ) ),
                                                 (  SUM(D11:H11) - ABS( MAX(D11:H11) ) ) / 4,
                                                  (  SUM(D11:H11) +  ABS( MIN(D11:H11)  )  )   / 4 )</f>
        <v>2.9399675242660295E-2</v>
      </c>
      <c r="J11" s="110">
        <f t="shared" si="4"/>
        <v>-5.8799350485320596E-3</v>
      </c>
      <c r="K11" s="111">
        <f t="shared" ref="K11:K19" si="6">C11+J11</f>
        <v>5.7630940519329446E-2</v>
      </c>
      <c r="M11" s="2">
        <v>4</v>
      </c>
      <c r="N11" s="85">
        <v>5.758172941880435E-2</v>
      </c>
      <c r="O11" s="85">
        <f t="shared" si="1"/>
        <v>8.9251680599146746E-2</v>
      </c>
      <c r="P11" s="85">
        <f t="shared" si="2"/>
        <v>2.5911778238461955E-2</v>
      </c>
      <c r="Q11" s="86"/>
      <c r="R11" s="87">
        <f t="shared" si="3"/>
        <v>0.82205563758484557</v>
      </c>
      <c r="S11" s="87">
        <f t="shared" si="0"/>
        <v>0.74139758087561669</v>
      </c>
      <c r="T11" s="87">
        <f t="shared" si="0"/>
        <v>0.91435521126973163</v>
      </c>
      <c r="V11" s="29">
        <v>0.55000000000000004</v>
      </c>
      <c r="Y11" s="128">
        <v>3</v>
      </c>
      <c r="Z11" s="129">
        <v>0.2</v>
      </c>
      <c r="AA11" s="130">
        <v>7.4999999999999997E-3</v>
      </c>
      <c r="AD11" s="120" t="s">
        <v>98</v>
      </c>
    </row>
    <row r="12" spans="2:33" ht="19" customHeight="1" x14ac:dyDescent="0.35">
      <c r="B12" s="10">
        <v>3</v>
      </c>
      <c r="C12" s="108">
        <v>6.3230980078435417E-2</v>
      </c>
      <c r="D12" s="109">
        <v>4.8155800151076456E-2</v>
      </c>
      <c r="E12" s="44">
        <v>2.4133869368233141E-2</v>
      </c>
      <c r="F12" s="44">
        <v>2.7608520078420185E-2</v>
      </c>
      <c r="G12" s="44">
        <v>4.2881837817410062E-2</v>
      </c>
      <c r="H12" s="44">
        <v>2.0566778018584309E-2</v>
      </c>
      <c r="I12" s="44">
        <f t="shared" si="5"/>
        <v>2.8797751320661924E-2</v>
      </c>
      <c r="J12" s="110">
        <f t="shared" si="4"/>
        <v>-5.7595502641323848E-3</v>
      </c>
      <c r="K12" s="111">
        <f t="shared" si="6"/>
        <v>5.7471429814303032E-2</v>
      </c>
      <c r="M12" s="2">
        <v>5</v>
      </c>
      <c r="N12" s="85">
        <v>5.7765527545294848E-2</v>
      </c>
      <c r="O12" s="85">
        <f t="shared" si="1"/>
        <v>7.5095185808883302E-2</v>
      </c>
      <c r="P12" s="85">
        <f t="shared" si="2"/>
        <v>4.0435869281706394E-2</v>
      </c>
      <c r="Q12" s="86"/>
      <c r="R12" s="87">
        <f t="shared" si="3"/>
        <v>0.77668990080346911</v>
      </c>
      <c r="S12" s="87">
        <f t="shared" si="0"/>
        <v>0.721919666372275</v>
      </c>
      <c r="T12" s="87">
        <f t="shared" si="0"/>
        <v>0.83662546066094423</v>
      </c>
      <c r="V12" s="30">
        <v>0.3</v>
      </c>
      <c r="Y12" s="128">
        <v>4</v>
      </c>
      <c r="Z12" s="129">
        <v>0.2</v>
      </c>
      <c r="AA12" s="130">
        <v>7.4999999999999997E-3</v>
      </c>
      <c r="AD12" s="119" t="s">
        <v>99</v>
      </c>
    </row>
    <row r="13" spans="2:33" ht="19" customHeight="1" x14ac:dyDescent="0.35">
      <c r="B13" s="10">
        <v>4</v>
      </c>
      <c r="C13" s="108">
        <v>6.3289960625644959E-2</v>
      </c>
      <c r="D13" s="109">
        <v>4.8212166316284222E-2</v>
      </c>
      <c r="E13" s="44">
        <v>2.4407576290908395E-2</v>
      </c>
      <c r="F13" s="44">
        <v>2.6709510625629651E-2</v>
      </c>
      <c r="G13" s="44">
        <v>4.2572369859601888E-2</v>
      </c>
      <c r="H13" s="44">
        <v>2.0475167360693991E-2</v>
      </c>
      <c r="I13" s="44">
        <f t="shared" si="5"/>
        <v>2.8541156034208481E-2</v>
      </c>
      <c r="J13" s="110">
        <f t="shared" si="4"/>
        <v>-5.7082312068416968E-3</v>
      </c>
      <c r="K13" s="111">
        <f t="shared" si="6"/>
        <v>5.7581729418803261E-2</v>
      </c>
      <c r="M13" s="2">
        <v>6</v>
      </c>
      <c r="N13" s="85">
        <v>5.7915939502805491E-2</v>
      </c>
      <c r="O13" s="85">
        <f t="shared" si="1"/>
        <v>7.5290721353647144E-2</v>
      </c>
      <c r="P13" s="85">
        <f t="shared" si="2"/>
        <v>4.0541157651963838E-2</v>
      </c>
      <c r="Q13" s="86"/>
      <c r="R13" s="87">
        <f t="shared" si="3"/>
        <v>0.73370016448537778</v>
      </c>
      <c r="S13" s="87">
        <f t="shared" si="0"/>
        <v>0.67082240499940304</v>
      </c>
      <c r="T13" s="87">
        <f t="shared" si="0"/>
        <v>0.80366314663289939</v>
      </c>
      <c r="V13" s="30">
        <v>0.3</v>
      </c>
      <c r="Y13" s="128">
        <v>5</v>
      </c>
      <c r="Z13" s="129">
        <v>0.2</v>
      </c>
      <c r="AA13" s="130">
        <v>7.4999999999999997E-3</v>
      </c>
      <c r="AD13" s="84"/>
    </row>
    <row r="14" spans="2:33" ht="19" customHeight="1" thickBot="1" x14ac:dyDescent="0.4">
      <c r="B14" s="10">
        <v>5</v>
      </c>
      <c r="C14" s="112">
        <v>6.3426624168554158E-2</v>
      </c>
      <c r="D14" s="113">
        <v>4.8138766406784272E-2</v>
      </c>
      <c r="E14" s="45">
        <v>2.4539311803529085E-2</v>
      </c>
      <c r="F14" s="45">
        <v>2.605627416853884E-2</v>
      </c>
      <c r="G14" s="45">
        <v>4.2127683270443361E-2</v>
      </c>
      <c r="H14" s="45">
        <v>2.0498663222695335E-2</v>
      </c>
      <c r="I14" s="45">
        <f t="shared" si="5"/>
        <v>2.8305483116301655E-2</v>
      </c>
      <c r="J14" s="114">
        <f t="shared" si="4"/>
        <v>-5.6610966232603314E-3</v>
      </c>
      <c r="K14" s="115">
        <f t="shared" si="6"/>
        <v>5.7765527545293828E-2</v>
      </c>
      <c r="M14" s="2">
        <v>7</v>
      </c>
      <c r="N14" s="85">
        <v>5.8066498822783918E-2</v>
      </c>
      <c r="O14" s="85">
        <f t="shared" si="1"/>
        <v>7.5486448469619091E-2</v>
      </c>
      <c r="P14" s="85">
        <f t="shared" si="2"/>
        <v>4.0646549175948739E-2</v>
      </c>
      <c r="Q14" s="86"/>
      <c r="R14" s="87">
        <f t="shared" si="3"/>
        <v>0.6928923013763848</v>
      </c>
      <c r="S14" s="87">
        <f t="shared" si="0"/>
        <v>0.62311452346106899</v>
      </c>
      <c r="T14" s="87">
        <f t="shared" si="0"/>
        <v>0.77184284967274841</v>
      </c>
      <c r="V14" s="30">
        <v>0.3</v>
      </c>
      <c r="Y14" s="128">
        <v>6</v>
      </c>
      <c r="Z14" s="129">
        <v>0.2</v>
      </c>
      <c r="AA14" s="130">
        <v>7.4999999999999997E-3</v>
      </c>
      <c r="AC14" s="28"/>
      <c r="AD14" s="84"/>
    </row>
    <row r="15" spans="2:33" ht="19" customHeight="1" x14ac:dyDescent="0.35">
      <c r="B15" s="10">
        <v>6</v>
      </c>
      <c r="C15" s="108">
        <v>6.3549252980013016E-2</v>
      </c>
      <c r="D15" s="109">
        <v>4.7945682117811472E-2</v>
      </c>
      <c r="E15" s="44">
        <v>2.4622226500752298E-2</v>
      </c>
      <c r="F15" s="44">
        <v>2.5549342979998002E-2</v>
      </c>
      <c r="G15" s="44">
        <v>4.1932646149412278E-2</v>
      </c>
      <c r="H15" s="44">
        <v>2.056205391400856E-2</v>
      </c>
      <c r="I15" s="49">
        <f t="shared" si="5"/>
        <v>2.8166567386042785E-2</v>
      </c>
      <c r="J15" s="110">
        <f t="shared" si="4"/>
        <v>-5.6333134772085574E-3</v>
      </c>
      <c r="K15" s="116">
        <f t="shared" si="6"/>
        <v>5.7915939502804457E-2</v>
      </c>
      <c r="M15" s="2">
        <v>8</v>
      </c>
      <c r="N15" s="85">
        <v>5.8188227332985454E-2</v>
      </c>
      <c r="O15" s="85">
        <f t="shared" si="1"/>
        <v>6.6916461432933269E-2</v>
      </c>
      <c r="P15" s="85">
        <f t="shared" si="2"/>
        <v>4.9459993233037632E-2</v>
      </c>
      <c r="Q15" s="86"/>
      <c r="R15" s="87">
        <f t="shared" si="3"/>
        <v>0.65430171444639951</v>
      </c>
      <c r="S15" s="87">
        <f t="shared" si="0"/>
        <v>0.61520786749372347</v>
      </c>
      <c r="T15" s="87">
        <f t="shared" si="0"/>
        <v>0.69623498891733049</v>
      </c>
      <c r="V15" s="29">
        <v>0.15</v>
      </c>
      <c r="Y15" s="128">
        <v>7</v>
      </c>
      <c r="Z15" s="129">
        <v>0.2</v>
      </c>
      <c r="AA15" s="130">
        <v>7.4999999999999997E-3</v>
      </c>
      <c r="AC15" s="28"/>
      <c r="AD15" s="84"/>
    </row>
    <row r="16" spans="2:33" ht="19" customHeight="1" x14ac:dyDescent="0.35">
      <c r="B16" s="10">
        <v>7</v>
      </c>
      <c r="C16" s="108">
        <v>6.3638951604676697E-2</v>
      </c>
      <c r="D16" s="109">
        <v>4.7558795367294238E-2</v>
      </c>
      <c r="E16" s="44">
        <v>2.4631764295462322E-2</v>
      </c>
      <c r="F16" s="44">
        <v>2.5149851604661544E-2</v>
      </c>
      <c r="G16" s="44">
        <v>4.1046693053141681E-2</v>
      </c>
      <c r="H16" s="44">
        <v>2.0620746684611557E-2</v>
      </c>
      <c r="I16" s="44">
        <f t="shared" si="5"/>
        <v>2.7862263909469276E-2</v>
      </c>
      <c r="J16" s="110">
        <f t="shared" si="4"/>
        <v>-5.5724527818938555E-3</v>
      </c>
      <c r="K16" s="111">
        <f t="shared" si="6"/>
        <v>5.8066498822782843E-2</v>
      </c>
      <c r="M16" s="2">
        <v>9</v>
      </c>
      <c r="N16" s="85">
        <v>5.8284756482365863E-2</v>
      </c>
      <c r="O16" s="85">
        <f t="shared" si="1"/>
        <v>6.7027469954720739E-2</v>
      </c>
      <c r="P16" s="85">
        <f t="shared" si="2"/>
        <v>4.9542043010010979E-2</v>
      </c>
      <c r="Q16" s="86"/>
      <c r="R16" s="87">
        <f t="shared" si="3"/>
        <v>0.61784339022822066</v>
      </c>
      <c r="S16" s="87">
        <f t="shared" si="0"/>
        <v>0.57611263258710288</v>
      </c>
      <c r="T16" s="87">
        <f t="shared" si="0"/>
        <v>0.66298141830953006</v>
      </c>
      <c r="V16" s="29">
        <v>0.15</v>
      </c>
      <c r="Y16" s="128">
        <v>8</v>
      </c>
      <c r="Z16" s="129">
        <v>0.2</v>
      </c>
      <c r="AA16" s="130">
        <v>7.4999999999999997E-3</v>
      </c>
      <c r="AC16" s="28"/>
      <c r="AD16" s="84"/>
    </row>
    <row r="17" spans="2:27" ht="19" customHeight="1" x14ac:dyDescent="0.35">
      <c r="B17" s="10">
        <v>8</v>
      </c>
      <c r="C17" s="108">
        <v>6.3701882238851093E-2</v>
      </c>
      <c r="D17" s="109">
        <v>4.7142144246569595E-2</v>
      </c>
      <c r="E17" s="44">
        <v>2.4546666879138312E-2</v>
      </c>
      <c r="F17" s="44">
        <v>2.4828262238836274E-2</v>
      </c>
      <c r="G17" s="44">
        <v>4.0252364812212393E-2</v>
      </c>
      <c r="H17" s="44">
        <v>2.0645804187145123E-2</v>
      </c>
      <c r="I17" s="44">
        <f t="shared" si="5"/>
        <v>2.7568274529333026E-2</v>
      </c>
      <c r="J17" s="110">
        <f t="shared" si="4"/>
        <v>-5.5136549058666055E-3</v>
      </c>
      <c r="K17" s="111">
        <f t="shared" si="6"/>
        <v>5.8188227332984489E-2</v>
      </c>
      <c r="M17" s="2">
        <v>10</v>
      </c>
      <c r="N17" s="85">
        <v>5.83696093078927E-2</v>
      </c>
      <c r="O17" s="85">
        <f t="shared" si="1"/>
        <v>6.7125050704076594E-2</v>
      </c>
      <c r="P17" s="85">
        <f t="shared" si="2"/>
        <v>4.9614167911708792E-2</v>
      </c>
      <c r="Q17" s="86"/>
      <c r="R17" s="87">
        <f t="shared" si="3"/>
        <v>0.58337131804455178</v>
      </c>
      <c r="S17" s="87">
        <f t="shared" si="0"/>
        <v>0.53945411077916394</v>
      </c>
      <c r="T17" s="87">
        <f t="shared" si="0"/>
        <v>0.6312741407656588</v>
      </c>
      <c r="V17" s="29">
        <v>0.15</v>
      </c>
      <c r="Y17" s="128">
        <v>9</v>
      </c>
      <c r="Z17" s="129">
        <v>0.2</v>
      </c>
      <c r="AA17" s="130">
        <v>7.4999999999999997E-3</v>
      </c>
    </row>
    <row r="18" spans="2:27" ht="19" customHeight="1" thickBot="1" x14ac:dyDescent="0.4">
      <c r="B18" s="10">
        <v>9</v>
      </c>
      <c r="C18" s="108">
        <v>6.375008918735281E-2</v>
      </c>
      <c r="D18" s="109">
        <v>4.6652703614745272E-2</v>
      </c>
      <c r="E18" s="44">
        <v>2.4423002845326058E-2</v>
      </c>
      <c r="F18" s="44">
        <v>2.4552749187338074E-2</v>
      </c>
      <c r="G18" s="44">
        <v>3.9674505695897366E-2</v>
      </c>
      <c r="H18" s="44">
        <v>2.0656396371194985E-2</v>
      </c>
      <c r="I18" s="44">
        <f t="shared" si="5"/>
        <v>2.7326663524939121E-2</v>
      </c>
      <c r="J18" s="110">
        <f t="shared" si="4"/>
        <v>-5.4653327049878249E-3</v>
      </c>
      <c r="K18" s="111">
        <f t="shared" si="6"/>
        <v>5.8284756482364988E-2</v>
      </c>
      <c r="M18" s="2">
        <v>11</v>
      </c>
      <c r="N18" s="85">
        <v>5.8384724585768044E-2</v>
      </c>
      <c r="O18" s="85">
        <f t="shared" si="1"/>
        <v>6.7142433273633242E-2</v>
      </c>
      <c r="P18" s="85">
        <f t="shared" si="2"/>
        <v>4.9627015897902839E-2</v>
      </c>
      <c r="Q18" s="86"/>
      <c r="R18" s="87">
        <f t="shared" si="3"/>
        <v>0.55111545080052038</v>
      </c>
      <c r="S18" s="87">
        <f t="shared" si="0"/>
        <v>0.50543453450018383</v>
      </c>
      <c r="T18" s="87">
        <f t="shared" si="0"/>
        <v>0.60135717480193485</v>
      </c>
      <c r="V18" s="29">
        <v>0.15</v>
      </c>
      <c r="Y18" s="131">
        <v>10</v>
      </c>
      <c r="Z18" s="132">
        <v>0.2</v>
      </c>
      <c r="AA18" s="133">
        <v>7.4999999999999997E-3</v>
      </c>
    </row>
    <row r="19" spans="2:27" ht="19" customHeight="1" thickBot="1" x14ac:dyDescent="0.4">
      <c r="B19" s="11">
        <v>10</v>
      </c>
      <c r="C19" s="112">
        <v>6.3792444703219875E-2</v>
      </c>
      <c r="D19" s="113">
        <v>4.6263326541921224E-2</v>
      </c>
      <c r="E19" s="45">
        <v>2.4307813516403431E-2</v>
      </c>
      <c r="F19" s="45">
        <v>2.4293424703205613E-2</v>
      </c>
      <c r="G19" s="45">
        <v>3.9228116873734953E-2</v>
      </c>
      <c r="H19" s="45">
        <v>2.0627352813218591E-2</v>
      </c>
      <c r="I19" s="45">
        <f t="shared" si="5"/>
        <v>2.7114176976640647E-2</v>
      </c>
      <c r="J19" s="114">
        <f t="shared" si="4"/>
        <v>-5.4228353953281296E-3</v>
      </c>
      <c r="K19" s="117">
        <f t="shared" si="6"/>
        <v>5.8369609307891743E-2</v>
      </c>
      <c r="M19" s="2">
        <v>12</v>
      </c>
      <c r="N19" s="85">
        <v>5.8340622499620798E-2</v>
      </c>
      <c r="O19" s="85">
        <f t="shared" si="1"/>
        <v>6.7091715874563917E-2</v>
      </c>
      <c r="P19" s="85">
        <f t="shared" si="2"/>
        <v>4.9589529124677678E-2</v>
      </c>
      <c r="Q19" s="86"/>
      <c r="R19" s="87">
        <f t="shared" si="3"/>
        <v>0.52096331252766526</v>
      </c>
      <c r="S19" s="87">
        <f t="shared" si="0"/>
        <v>0.47389256359553555</v>
      </c>
      <c r="T19" s="87">
        <f t="shared" si="0"/>
        <v>0.57315999629605219</v>
      </c>
      <c r="V19" s="29">
        <v>0.15</v>
      </c>
    </row>
    <row r="20" spans="2:27" ht="19" customHeight="1" x14ac:dyDescent="0.35">
      <c r="M20" s="2">
        <v>13</v>
      </c>
      <c r="N20" s="85">
        <v>5.8259654321208165E-2</v>
      </c>
      <c r="O20" s="85">
        <f t="shared" si="1"/>
        <v>6.6998602469389379E-2</v>
      </c>
      <c r="P20" s="85">
        <f t="shared" si="2"/>
        <v>4.9520706173026938E-2</v>
      </c>
      <c r="Q20" s="86"/>
      <c r="R20" s="87">
        <f t="shared" si="3"/>
        <v>0.49271639157446445</v>
      </c>
      <c r="S20" s="87">
        <f t="shared" si="0"/>
        <v>0.44458199213651101</v>
      </c>
      <c r="T20" s="87">
        <f t="shared" si="0"/>
        <v>0.54652792731100885</v>
      </c>
      <c r="V20" s="29">
        <v>0.15</v>
      </c>
    </row>
    <row r="21" spans="2:27" ht="19" customHeight="1" x14ac:dyDescent="0.35">
      <c r="M21" s="2">
        <v>14</v>
      </c>
      <c r="N21" s="85">
        <v>5.8156486729953549E-2</v>
      </c>
      <c r="O21" s="85">
        <f t="shared" si="1"/>
        <v>6.6879959739446576E-2</v>
      </c>
      <c r="P21" s="85">
        <f t="shared" si="2"/>
        <v>4.9433013720460516E-2</v>
      </c>
      <c r="Q21" s="86"/>
      <c r="R21" s="87">
        <f t="shared" si="3"/>
        <v>0.46620440085798898</v>
      </c>
      <c r="S21" s="87">
        <f t="shared" si="0"/>
        <v>0.4172919192461737</v>
      </c>
      <c r="T21" s="87">
        <f t="shared" si="0"/>
        <v>0.52132823615989554</v>
      </c>
      <c r="V21" s="29">
        <v>0.15</v>
      </c>
    </row>
    <row r="22" spans="2:27" ht="19" customHeight="1" x14ac:dyDescent="0.35">
      <c r="M22" s="2">
        <v>15</v>
      </c>
      <c r="N22" s="85">
        <v>5.804084617825489E-2</v>
      </c>
      <c r="O22" s="85">
        <f t="shared" si="1"/>
        <v>6.6746973104993113E-2</v>
      </c>
      <c r="P22" s="85">
        <f t="shared" si="2"/>
        <v>4.9334719251516654E-2</v>
      </c>
      <c r="Q22" s="86"/>
      <c r="R22" s="87">
        <f t="shared" si="3"/>
        <v>0.44128046742155319</v>
      </c>
      <c r="S22" s="87">
        <f t="shared" si="0"/>
        <v>0.39184058961373136</v>
      </c>
      <c r="T22" s="87">
        <f t="shared" si="0"/>
        <v>0.49744650371863869</v>
      </c>
      <c r="V22" s="29">
        <v>0.15</v>
      </c>
    </row>
    <row r="23" spans="2:27" ht="19" customHeight="1" x14ac:dyDescent="0.35">
      <c r="B23" s="5"/>
      <c r="C23" s="2" t="s">
        <v>5</v>
      </c>
      <c r="D23" s="140" t="s">
        <v>82</v>
      </c>
      <c r="E23" s="141"/>
      <c r="F23" s="141"/>
      <c r="G23" s="141"/>
      <c r="H23" s="141"/>
      <c r="I23" s="142"/>
      <c r="K23" s="143" t="s">
        <v>20</v>
      </c>
      <c r="M23" s="2">
        <v>16</v>
      </c>
      <c r="N23" s="85">
        <v>5.7919212236236195E-2</v>
      </c>
      <c r="O23" s="85">
        <f t="shared" si="1"/>
        <v>6.6607094071671619E-2</v>
      </c>
      <c r="P23" s="85">
        <f t="shared" si="2"/>
        <v>4.9231330400800764E-2</v>
      </c>
      <c r="Q23" s="86"/>
      <c r="R23" s="87">
        <f t="shared" si="3"/>
        <v>0.41781707601751278</v>
      </c>
      <c r="S23" s="87">
        <f t="shared" si="0"/>
        <v>0.36807027690795441</v>
      </c>
      <c r="T23" s="87">
        <f t="shared" si="0"/>
        <v>0.47478350310108836</v>
      </c>
      <c r="V23" s="29">
        <v>0.15</v>
      </c>
    </row>
    <row r="24" spans="2:27" ht="19" customHeight="1" x14ac:dyDescent="0.35">
      <c r="B24" s="3"/>
      <c r="C24" s="4" t="s">
        <v>1</v>
      </c>
      <c r="D24" s="6" t="s">
        <v>0</v>
      </c>
      <c r="E24" s="6" t="s">
        <v>13</v>
      </c>
      <c r="F24" s="6" t="s">
        <v>2</v>
      </c>
      <c r="G24" s="6" t="s">
        <v>3</v>
      </c>
      <c r="H24" s="6" t="s">
        <v>68</v>
      </c>
      <c r="I24" s="7" t="s">
        <v>6</v>
      </c>
      <c r="J24" s="8" t="s">
        <v>7</v>
      </c>
      <c r="K24" s="144"/>
      <c r="M24" s="2">
        <v>17</v>
      </c>
      <c r="N24" s="85">
        <v>5.7795893910328688E-2</v>
      </c>
      <c r="O24" s="85">
        <f t="shared" si="1"/>
        <v>6.6465277996877986E-2</v>
      </c>
      <c r="P24" s="85">
        <f t="shared" si="2"/>
        <v>4.9126509823779384E-2</v>
      </c>
      <c r="Q24" s="86"/>
      <c r="R24" s="87">
        <f t="shared" si="3"/>
        <v>0.39570271647870109</v>
      </c>
      <c r="S24" s="87">
        <f t="shared" si="0"/>
        <v>0.34584310045441258</v>
      </c>
      <c r="T24" s="87">
        <f t="shared" si="0"/>
        <v>0.45325258685466951</v>
      </c>
      <c r="V24" s="29">
        <v>0.15</v>
      </c>
    </row>
    <row r="25" spans="2:27" ht="19" customHeight="1" thickBot="1" x14ac:dyDescent="0.4">
      <c r="B25" s="25">
        <v>20810830</v>
      </c>
      <c r="C25" s="2"/>
      <c r="D25" s="2"/>
      <c r="E25" s="2"/>
      <c r="F25" s="2"/>
      <c r="G25" s="2"/>
      <c r="H25" s="2"/>
      <c r="I25" s="2"/>
      <c r="J25" s="2"/>
      <c r="M25" s="2">
        <v>18</v>
      </c>
      <c r="N25" s="85">
        <v>5.7673730584050453E-2</v>
      </c>
      <c r="O25" s="85">
        <f t="shared" si="1"/>
        <v>6.6324790171658016E-2</v>
      </c>
      <c r="P25" s="85">
        <f t="shared" si="2"/>
        <v>4.9022670996442884E-2</v>
      </c>
      <c r="Q25" s="86"/>
      <c r="R25" s="87">
        <f t="shared" si="3"/>
        <v>0.37483914301658428</v>
      </c>
      <c r="S25" s="87">
        <f t="shared" si="0"/>
        <v>0.32503763296572535</v>
      </c>
      <c r="T25" s="87">
        <f t="shared" si="0"/>
        <v>0.43277752988781704</v>
      </c>
      <c r="V25" s="29">
        <v>0.15</v>
      </c>
    </row>
    <row r="26" spans="2:27" ht="19" customHeight="1" x14ac:dyDescent="0.35">
      <c r="B26" s="9">
        <v>1</v>
      </c>
      <c r="C26" s="104">
        <v>6.5140000000000003E-2</v>
      </c>
      <c r="D26" s="105">
        <v>5.178E-2</v>
      </c>
      <c r="E26" s="105">
        <v>2.8360000000000003E-2</v>
      </c>
      <c r="F26" s="43">
        <v>3.5029999999999999E-2</v>
      </c>
      <c r="G26" s="43">
        <v>4.4740000000000002E-2</v>
      </c>
      <c r="H26" s="43">
        <v>1.9640000000000005E-2</v>
      </c>
      <c r="I26" s="43">
        <f>IF(  ABS( MAX( D26:H26 ) )  &gt;  ABS(  MIN(D26:H26 ) ),
                                                 (  SUM(D26:H26) - ABS( MAX(D26:H26) ) ) / 4,
                                                  (  SUM(D26:H26) +  ABS( MIN(D26:H26)  )  )   / 4 )</f>
        <v>3.1942499999999999E-2</v>
      </c>
      <c r="J26" s="106">
        <f t="shared" ref="J26:J35" si="7" xml:space="preserve"> IF( I26 &gt; 0, MAX( -$AA9, -I26*$Z9 ), MIN( $AA9, -I26*$Z9 )  )</f>
        <v>-6.3885000000000001E-3</v>
      </c>
      <c r="K26" s="107">
        <f>C26+J26</f>
        <v>5.8751500000000005E-2</v>
      </c>
      <c r="M26" s="2">
        <v>19</v>
      </c>
      <c r="N26" s="85">
        <v>5.7554557656604777E-2</v>
      </c>
      <c r="O26" s="85">
        <f t="shared" si="1"/>
        <v>6.6187741305095485E-2</v>
      </c>
      <c r="P26" s="85">
        <f t="shared" si="2"/>
        <v>4.8921374008114062E-2</v>
      </c>
      <c r="Q26" s="86"/>
      <c r="R26" s="87">
        <f t="shared" si="3"/>
        <v>0.35513914704941318</v>
      </c>
      <c r="S26" s="87">
        <f t="shared" si="0"/>
        <v>0.30554616037326304</v>
      </c>
      <c r="T26" s="87">
        <f t="shared" si="0"/>
        <v>0.41329076324998371</v>
      </c>
      <c r="V26" s="29">
        <v>0.15</v>
      </c>
    </row>
    <row r="27" spans="2:27" ht="19" customHeight="1" x14ac:dyDescent="0.35">
      <c r="B27" s="10">
        <v>2</v>
      </c>
      <c r="C27" s="108">
        <v>6.2560000000000004E-2</v>
      </c>
      <c r="D27" s="109">
        <v>4.981E-2</v>
      </c>
      <c r="E27" s="44">
        <v>2.7140000000000004E-2</v>
      </c>
      <c r="F27" s="44">
        <v>3.1450000000000006E-2</v>
      </c>
      <c r="G27" s="44">
        <v>4.3179999999999996E-2</v>
      </c>
      <c r="H27" s="44">
        <v>1.7999999999999999E-2</v>
      </c>
      <c r="I27" s="44">
        <f t="shared" ref="I27:I35" si="8">IF(  ABS( MAX( D27:H27 ) )  &gt;  ABS(  MIN(D27:H27 ) ),
                                                 (  SUM(D27:H27) - ABS( MAX(D27:H27) ) ) / 4,
                                                  (  SUM(D27:H27) +  ABS( MIN(D27:H27)  )  )   / 4 )</f>
        <v>2.9942499999999997E-2</v>
      </c>
      <c r="J27" s="110">
        <f t="shared" si="7"/>
        <v>-5.9884999999999999E-3</v>
      </c>
      <c r="K27" s="111">
        <f t="shared" ref="K27:K35" si="9">C27+J27</f>
        <v>5.6571500000000004E-2</v>
      </c>
      <c r="M27" s="2">
        <v>20</v>
      </c>
      <c r="N27" s="85">
        <v>5.7439520916346076E-2</v>
      </c>
      <c r="O27" s="85">
        <f t="shared" si="1"/>
        <v>6.6055449053797982E-2</v>
      </c>
      <c r="P27" s="85">
        <f t="shared" si="2"/>
        <v>4.8823592778894163E-2</v>
      </c>
      <c r="Q27" s="86"/>
      <c r="R27" s="87">
        <f t="shared" si="3"/>
        <v>0.33652475255049813</v>
      </c>
      <c r="S27" s="87">
        <f t="shared" si="0"/>
        <v>0.28727247091580549</v>
      </c>
      <c r="T27" s="87">
        <f t="shared" si="0"/>
        <v>0.39473193477476937</v>
      </c>
      <c r="V27" s="29">
        <v>0.15</v>
      </c>
    </row>
    <row r="28" spans="2:27" ht="19" customHeight="1" x14ac:dyDescent="0.35">
      <c r="B28" s="10">
        <v>3</v>
      </c>
      <c r="C28" s="108">
        <v>6.2149999999999997E-2</v>
      </c>
      <c r="D28" s="109">
        <v>4.9500000000000002E-2</v>
      </c>
      <c r="E28" s="44">
        <v>2.7459999999999998E-2</v>
      </c>
      <c r="F28" s="44">
        <v>3.0040000000000001E-2</v>
      </c>
      <c r="G28" s="44">
        <v>4.2869999999999998E-2</v>
      </c>
      <c r="H28" s="44">
        <v>1.7819999999999999E-2</v>
      </c>
      <c r="I28" s="44">
        <f t="shared" si="8"/>
        <v>2.9547500000000001E-2</v>
      </c>
      <c r="J28" s="110">
        <f t="shared" si="7"/>
        <v>-5.9095000000000007E-3</v>
      </c>
      <c r="K28" s="111">
        <f t="shared" si="9"/>
        <v>5.6240499999999999E-2</v>
      </c>
      <c r="M28" s="2">
        <v>21</v>
      </c>
      <c r="N28" s="85">
        <v>5.7329291577109753E-2</v>
      </c>
      <c r="O28" s="85">
        <f t="shared" si="1"/>
        <v>6.5928685313676211E-2</v>
      </c>
      <c r="P28" s="85">
        <f t="shared" si="2"/>
        <v>4.8729897840543289E-2</v>
      </c>
      <c r="Q28" s="86"/>
      <c r="R28" s="87">
        <f t="shared" si="3"/>
        <v>0.31892575497473646</v>
      </c>
      <c r="S28" s="87">
        <f t="shared" si="0"/>
        <v>0.27013006990533134</v>
      </c>
      <c r="T28" s="87">
        <f t="shared" si="0"/>
        <v>0.37704673899551683</v>
      </c>
      <c r="V28" s="29">
        <v>0.15</v>
      </c>
    </row>
    <row r="29" spans="2:27" ht="19" customHeight="1" x14ac:dyDescent="0.35">
      <c r="B29" s="10">
        <v>4</v>
      </c>
      <c r="C29" s="108">
        <v>6.2039999999999998E-2</v>
      </c>
      <c r="D29" s="109">
        <v>4.9179999999999995E-2</v>
      </c>
      <c r="E29" s="44">
        <v>2.7830000000000001E-2</v>
      </c>
      <c r="F29" s="44">
        <v>2.9039999999999996E-2</v>
      </c>
      <c r="G29" s="44">
        <v>4.2340000000000003E-2</v>
      </c>
      <c r="H29" s="44">
        <v>1.7929999999999991E-2</v>
      </c>
      <c r="I29" s="44">
        <f t="shared" si="8"/>
        <v>2.9284999999999999E-2</v>
      </c>
      <c r="J29" s="110">
        <f t="shared" si="7"/>
        <v>-5.8570000000000002E-3</v>
      </c>
      <c r="K29" s="111">
        <f t="shared" si="9"/>
        <v>5.6182999999999997E-2</v>
      </c>
      <c r="M29" s="2">
        <v>22</v>
      </c>
      <c r="N29" s="85">
        <v>5.7224214891994585E-2</v>
      </c>
      <c r="O29" s="85">
        <f t="shared" si="1"/>
        <v>6.5807847125793767E-2</v>
      </c>
      <c r="P29" s="85">
        <f t="shared" si="2"/>
        <v>4.8640582658195396E-2</v>
      </c>
      <c r="Q29" s="86"/>
      <c r="R29" s="87">
        <f t="shared" si="3"/>
        <v>0.30227853756071971</v>
      </c>
      <c r="S29" s="87">
        <f t="shared" si="0"/>
        <v>0.25404073505376179</v>
      </c>
      <c r="T29" s="87">
        <f t="shared" si="0"/>
        <v>0.36018596680632159</v>
      </c>
      <c r="V29" s="29">
        <v>0.15</v>
      </c>
    </row>
    <row r="30" spans="2:27" ht="19" customHeight="1" thickBot="1" x14ac:dyDescent="0.4">
      <c r="B30" s="10">
        <v>5</v>
      </c>
      <c r="C30" s="112">
        <v>6.2039999999999998E-2</v>
      </c>
      <c r="D30" s="113">
        <v>4.8869999999999997E-2</v>
      </c>
      <c r="E30" s="45">
        <v>2.8089999999999997E-2</v>
      </c>
      <c r="F30" s="45">
        <v>2.8309999999999995E-2</v>
      </c>
      <c r="G30" s="45">
        <v>4.1669999999999999E-2</v>
      </c>
      <c r="H30" s="45">
        <v>1.8170000000000002E-2</v>
      </c>
      <c r="I30" s="45">
        <f t="shared" si="8"/>
        <v>2.9060000000000002E-2</v>
      </c>
      <c r="J30" s="114">
        <f t="shared" si="7"/>
        <v>-5.8120000000000012E-3</v>
      </c>
      <c r="K30" s="115">
        <f t="shared" si="9"/>
        <v>5.6228E-2</v>
      </c>
      <c r="M30" s="2">
        <v>23</v>
      </c>
      <c r="N30" s="85">
        <v>5.7124413671751029E-2</v>
      </c>
      <c r="O30" s="85">
        <f t="shared" si="1"/>
        <v>6.5693075722513677E-2</v>
      </c>
      <c r="P30" s="85">
        <f t="shared" si="2"/>
        <v>4.8555751620988373E-2</v>
      </c>
      <c r="Q30" s="86"/>
      <c r="R30" s="87">
        <f t="shared" si="3"/>
        <v>0.28652511056764252</v>
      </c>
      <c r="S30" s="87">
        <f t="shared" si="0"/>
        <v>0.23893334346919645</v>
      </c>
      <c r="T30" s="87">
        <f t="shared" si="0"/>
        <v>0.34410473335940056</v>
      </c>
      <c r="V30" s="29">
        <v>0.15</v>
      </c>
    </row>
    <row r="31" spans="2:27" ht="19" customHeight="1" x14ac:dyDescent="0.35">
      <c r="B31" s="10">
        <v>6</v>
      </c>
      <c r="C31" s="108">
        <v>6.1980000000000007E-2</v>
      </c>
      <c r="D31" s="109">
        <v>4.8500000000000008E-2</v>
      </c>
      <c r="E31" s="44">
        <v>2.8069999999999998E-2</v>
      </c>
      <c r="F31" s="44">
        <v>2.7650000000000004E-2</v>
      </c>
      <c r="G31" s="44">
        <v>4.086E-2</v>
      </c>
      <c r="H31" s="44">
        <v>1.7730000000000006E-2</v>
      </c>
      <c r="I31" s="49">
        <f t="shared" si="8"/>
        <v>2.8577499999999999E-2</v>
      </c>
      <c r="J31" s="110">
        <f t="shared" si="7"/>
        <v>-5.7155000000000001E-3</v>
      </c>
      <c r="K31" s="116">
        <f t="shared" si="9"/>
        <v>5.6264500000000009E-2</v>
      </c>
      <c r="M31" s="2">
        <v>24</v>
      </c>
      <c r="N31" s="85">
        <v>5.7029860792653153E-2</v>
      </c>
      <c r="O31" s="85">
        <f t="shared" si="1"/>
        <v>6.5584339911551118E-2</v>
      </c>
      <c r="P31" s="85">
        <f t="shared" si="2"/>
        <v>4.8475381673755182E-2</v>
      </c>
      <c r="Q31" s="86"/>
      <c r="R31" s="87">
        <f t="shared" si="3"/>
        <v>0.27161232921960782</v>
      </c>
      <c r="S31" s="87">
        <f t="shared" si="0"/>
        <v>0.224742915082498</v>
      </c>
      <c r="T31" s="87">
        <f t="shared" si="0"/>
        <v>0.32876184995528546</v>
      </c>
      <c r="V31" s="29">
        <v>0.15</v>
      </c>
    </row>
    <row r="32" spans="2:27" ht="19" customHeight="1" x14ac:dyDescent="0.35">
      <c r="B32" s="10">
        <v>7</v>
      </c>
      <c r="C32" s="108">
        <v>6.1850000000000002E-2</v>
      </c>
      <c r="D32" s="109">
        <v>4.8010000000000004E-2</v>
      </c>
      <c r="E32" s="44">
        <v>2.7860000000000006E-2</v>
      </c>
      <c r="F32" s="44">
        <v>2.7000000000000007E-2</v>
      </c>
      <c r="G32" s="44">
        <v>3.9980000000000002E-2</v>
      </c>
      <c r="H32" s="44">
        <v>1.7640000000000003E-2</v>
      </c>
      <c r="I32" s="44">
        <f t="shared" si="8"/>
        <v>2.8120000000000006E-2</v>
      </c>
      <c r="J32" s="110">
        <f t="shared" si="7"/>
        <v>-5.6240000000000014E-3</v>
      </c>
      <c r="K32" s="111">
        <f t="shared" si="9"/>
        <v>5.6225999999999998E-2</v>
      </c>
      <c r="M32" s="2">
        <v>25</v>
      </c>
      <c r="N32" s="85">
        <v>5.6940430150612897E-2</v>
      </c>
      <c r="O32" s="85">
        <f t="shared" si="1"/>
        <v>6.5481494673204826E-2</v>
      </c>
      <c r="P32" s="85">
        <f t="shared" si="2"/>
        <v>4.8399365628020961E-2</v>
      </c>
      <c r="Q32" s="86"/>
      <c r="R32" s="87">
        <f t="shared" si="3"/>
        <v>0.25749125470890133</v>
      </c>
      <c r="S32" s="87">
        <f t="shared" si="0"/>
        <v>0.21140982847491044</v>
      </c>
      <c r="T32" s="87">
        <f t="shared" si="0"/>
        <v>0.314119311964356</v>
      </c>
      <c r="V32" s="29">
        <v>0.15</v>
      </c>
    </row>
    <row r="33" spans="2:22" ht="19" customHeight="1" x14ac:dyDescent="0.35">
      <c r="B33" s="10">
        <v>8</v>
      </c>
      <c r="C33" s="108">
        <v>6.1679999999999999E-2</v>
      </c>
      <c r="D33" s="109">
        <v>4.7390000000000002E-2</v>
      </c>
      <c r="E33" s="44">
        <v>2.7560000000000001E-2</v>
      </c>
      <c r="F33" s="44">
        <v>2.6470000000000004E-2</v>
      </c>
      <c r="G33" s="44">
        <v>3.9100000000000003E-2</v>
      </c>
      <c r="H33" s="44">
        <v>1.7220000000000003E-2</v>
      </c>
      <c r="I33" s="44">
        <f t="shared" si="8"/>
        <v>2.7587500000000004E-2</v>
      </c>
      <c r="J33" s="110">
        <f t="shared" si="7"/>
        <v>-5.5175000000000016E-3</v>
      </c>
      <c r="K33" s="111">
        <f t="shared" si="9"/>
        <v>5.6162499999999997E-2</v>
      </c>
      <c r="M33" s="2">
        <v>26</v>
      </c>
      <c r="N33" s="85">
        <v>5.685593250232035E-2</v>
      </c>
      <c r="O33" s="85">
        <f t="shared" si="1"/>
        <v>6.5384322377668391E-2</v>
      </c>
      <c r="P33" s="85">
        <f t="shared" si="2"/>
        <v>4.8327542626972295E-2</v>
      </c>
      <c r="Q33" s="86"/>
      <c r="R33" s="87">
        <f t="shared" si="3"/>
        <v>0.24411662967454317</v>
      </c>
      <c r="S33" s="87">
        <f t="shared" si="0"/>
        <v>0.19887917414577064</v>
      </c>
      <c r="T33" s="87">
        <f t="shared" si="0"/>
        <v>0.30014188010488185</v>
      </c>
      <c r="V33" s="29">
        <v>0.15</v>
      </c>
    </row>
    <row r="34" spans="2:22" ht="19" customHeight="1" x14ac:dyDescent="0.35">
      <c r="B34" s="10">
        <v>9</v>
      </c>
      <c r="C34" s="108">
        <v>6.1500000000000006E-2</v>
      </c>
      <c r="D34" s="109">
        <v>4.6660000000000007E-2</v>
      </c>
      <c r="E34" s="44">
        <v>2.7220000000000005E-2</v>
      </c>
      <c r="F34" s="44">
        <v>2.5940000000000005E-2</v>
      </c>
      <c r="G34" s="44">
        <v>3.8270000000000005E-2</v>
      </c>
      <c r="H34" s="44">
        <v>1.7240000000000002E-2</v>
      </c>
      <c r="I34" s="44">
        <f t="shared" si="8"/>
        <v>2.7167500000000004E-2</v>
      </c>
      <c r="J34" s="110">
        <f t="shared" si="7"/>
        <v>-5.4335000000000008E-3</v>
      </c>
      <c r="K34" s="111">
        <f t="shared" si="9"/>
        <v>5.6066500000000005E-2</v>
      </c>
      <c r="M34" s="2">
        <v>27</v>
      </c>
      <c r="N34" s="85">
        <v>5.6776140634607675E-2</v>
      </c>
      <c r="O34" s="85">
        <f t="shared" si="1"/>
        <v>6.5292561729798818E-2</v>
      </c>
      <c r="P34" s="85">
        <f t="shared" si="2"/>
        <v>4.8259719539416525E-2</v>
      </c>
      <c r="Q34" s="86"/>
      <c r="R34" s="87">
        <f t="shared" si="3"/>
        <v>0.23144644531740383</v>
      </c>
      <c r="S34" s="87">
        <f t="shared" si="0"/>
        <v>0.18710021752580885</v>
      </c>
      <c r="T34" s="87">
        <f t="shared" si="0"/>
        <v>0.28679673677735107</v>
      </c>
      <c r="V34" s="29">
        <v>0.15</v>
      </c>
    </row>
    <row r="35" spans="2:22" ht="19" customHeight="1" thickBot="1" x14ac:dyDescent="0.4">
      <c r="B35" s="11">
        <v>10</v>
      </c>
      <c r="C35" s="112">
        <v>6.13E-2</v>
      </c>
      <c r="D35" s="113">
        <v>4.58E-2</v>
      </c>
      <c r="E35" s="45">
        <v>2.6849999999999995E-2</v>
      </c>
      <c r="F35" s="45">
        <v>2.5399999999999995E-2</v>
      </c>
      <c r="G35" s="45">
        <v>3.7499999999999999E-2</v>
      </c>
      <c r="H35" s="45">
        <v>1.6929999999999997E-2</v>
      </c>
      <c r="I35" s="45">
        <f t="shared" si="8"/>
        <v>2.6669999999999992E-2</v>
      </c>
      <c r="J35" s="114">
        <f t="shared" si="7"/>
        <v>-5.3339999999999985E-3</v>
      </c>
      <c r="K35" s="117">
        <f t="shared" si="9"/>
        <v>5.5966000000000002E-2</v>
      </c>
      <c r="M35" s="2">
        <v>28</v>
      </c>
      <c r="N35" s="85">
        <v>5.6700806957164174E-2</v>
      </c>
      <c r="O35" s="85">
        <f t="shared" si="1"/>
        <v>6.5205928000738794E-2</v>
      </c>
      <c r="P35" s="85">
        <f t="shared" si="2"/>
        <v>4.8195685913589546E-2</v>
      </c>
      <c r="Q35" s="86"/>
      <c r="R35" s="87">
        <f t="shared" si="3"/>
        <v>0.21944158194621485</v>
      </c>
      <c r="S35" s="87">
        <f t="shared" si="0"/>
        <v>0.17602594982753006</v>
      </c>
      <c r="T35" s="87">
        <f t="shared" si="0"/>
        <v>0.27405320273516948</v>
      </c>
      <c r="V35" s="29">
        <v>0.15</v>
      </c>
    </row>
    <row r="36" spans="2:22" ht="19" customHeight="1" x14ac:dyDescent="0.35">
      <c r="M36" s="2">
        <v>29</v>
      </c>
      <c r="N36" s="85">
        <v>5.6629675695360371E-2</v>
      </c>
      <c r="O36" s="85">
        <f t="shared" si="1"/>
        <v>6.5124127049664415E-2</v>
      </c>
      <c r="P36" s="85">
        <f t="shared" si="2"/>
        <v>4.8135224341056312E-2</v>
      </c>
      <c r="Q36" s="86"/>
      <c r="R36" s="87">
        <f t="shared" si="3"/>
        <v>0.20806550846368754</v>
      </c>
      <c r="S36" s="87">
        <f t="shared" si="0"/>
        <v>0.16561270941187131</v>
      </c>
      <c r="T36" s="87">
        <f t="shared" si="0"/>
        <v>0.26188250227938981</v>
      </c>
      <c r="V36" s="29">
        <v>0.15</v>
      </c>
    </row>
    <row r="37" spans="2:22" ht="19" customHeight="1" x14ac:dyDescent="0.35">
      <c r="M37" s="2">
        <v>30</v>
      </c>
      <c r="N37" s="85">
        <v>5.6562491225888412E-2</v>
      </c>
      <c r="O37" s="85">
        <f t="shared" si="1"/>
        <v>6.5046864909771671E-2</v>
      </c>
      <c r="P37" s="85">
        <f t="shared" si="2"/>
        <v>4.8078117542005146E-2</v>
      </c>
      <c r="Q37" s="86"/>
      <c r="R37" s="87">
        <f t="shared" si="3"/>
        <v>0.19728402926887381</v>
      </c>
      <c r="S37" s="87">
        <f t="shared" si="0"/>
        <v>0.15581985997728778</v>
      </c>
      <c r="T37" s="87">
        <f t="shared" si="0"/>
        <v>0.25025756751428269</v>
      </c>
      <c r="V37" s="29">
        <v>0.15</v>
      </c>
    </row>
    <row r="38" spans="2:22" ht="19" customHeight="1" x14ac:dyDescent="0.35">
      <c r="M38" s="2">
        <v>31</v>
      </c>
      <c r="N38" s="85">
        <v>5.6499003655619662E-2</v>
      </c>
      <c r="O38" s="85">
        <f t="shared" si="1"/>
        <v>6.4973854203962608E-2</v>
      </c>
      <c r="P38" s="85">
        <f t="shared" si="2"/>
        <v>4.8024153107276708E-2</v>
      </c>
      <c r="Q38" s="86"/>
      <c r="R38" s="87">
        <f t="shared" si="3"/>
        <v>0.18706506941453799</v>
      </c>
      <c r="S38" s="87">
        <f t="shared" si="0"/>
        <v>0.14660951473921618</v>
      </c>
      <c r="T38" s="87">
        <f t="shared" si="0"/>
        <v>0.23915287409069544</v>
      </c>
      <c r="V38" s="29">
        <v>0.15</v>
      </c>
    </row>
    <row r="39" spans="2:22" ht="19" customHeight="1" x14ac:dyDescent="0.35">
      <c r="B39" s="5"/>
      <c r="C39" s="2" t="s">
        <v>5</v>
      </c>
      <c r="D39" s="140" t="s">
        <v>82</v>
      </c>
      <c r="E39" s="141"/>
      <c r="F39" s="141"/>
      <c r="G39" s="141"/>
      <c r="H39" s="141"/>
      <c r="I39" s="142"/>
      <c r="K39" s="143" t="s">
        <v>20</v>
      </c>
      <c r="M39" s="2">
        <v>32</v>
      </c>
      <c r="N39" s="85">
        <v>5.6438972432666157E-2</v>
      </c>
      <c r="O39" s="85">
        <f t="shared" si="1"/>
        <v>6.4904818297566072E-2</v>
      </c>
      <c r="P39" s="85">
        <f t="shared" si="2"/>
        <v>4.7973126567766235E-2</v>
      </c>
      <c r="Q39" s="86"/>
      <c r="R39" s="87">
        <f t="shared" si="3"/>
        <v>0.17737849073612832</v>
      </c>
      <c r="S39" s="87">
        <f t="shared" si="0"/>
        <v>0.13794629802307165</v>
      </c>
      <c r="T39" s="87">
        <f t="shared" si="0"/>
        <v>0.2285443023810815</v>
      </c>
      <c r="V39" s="29">
        <v>0.15</v>
      </c>
    </row>
    <row r="40" spans="2:22" ht="19" customHeight="1" x14ac:dyDescent="0.35">
      <c r="B40" s="3"/>
      <c r="C40" s="4" t="s">
        <v>1</v>
      </c>
      <c r="D40" s="6" t="s">
        <v>0</v>
      </c>
      <c r="E40" s="6" t="s">
        <v>13</v>
      </c>
      <c r="F40" s="6" t="s">
        <v>2</v>
      </c>
      <c r="G40" s="6" t="s">
        <v>3</v>
      </c>
      <c r="H40" s="6" t="s">
        <v>68</v>
      </c>
      <c r="I40" s="7" t="s">
        <v>6</v>
      </c>
      <c r="J40" s="8" t="s">
        <v>7</v>
      </c>
      <c r="K40" s="144"/>
      <c r="M40" s="2">
        <v>33</v>
      </c>
      <c r="N40" s="85">
        <v>5.6382168557658874E-2</v>
      </c>
      <c r="O40" s="85">
        <f t="shared" si="1"/>
        <v>6.4839493841307702E-2</v>
      </c>
      <c r="P40" s="85">
        <f t="shared" si="2"/>
        <v>4.7924843274010039E-2</v>
      </c>
      <c r="Q40" s="86"/>
      <c r="R40" s="87">
        <f t="shared" si="3"/>
        <v>0.16819593315905101</v>
      </c>
      <c r="S40" s="87">
        <f t="shared" si="0"/>
        <v>0.12979713746959257</v>
      </c>
      <c r="T40" s="87">
        <f t="shared" si="0"/>
        <v>0.21840901924458145</v>
      </c>
      <c r="V40" s="29">
        <v>0.15</v>
      </c>
    </row>
    <row r="41" spans="2:22" ht="19" customHeight="1" thickBot="1" x14ac:dyDescent="0.4">
      <c r="B41" s="25">
        <v>20810730</v>
      </c>
      <c r="C41" s="2"/>
      <c r="D41" s="2"/>
      <c r="E41" s="2"/>
      <c r="F41" s="2"/>
      <c r="G41" s="2"/>
      <c r="H41" s="2"/>
      <c r="I41" s="2"/>
      <c r="J41" s="2"/>
      <c r="M41" s="2">
        <v>34</v>
      </c>
      <c r="N41" s="85">
        <v>5.6328375805335451E-2</v>
      </c>
      <c r="O41" s="85">
        <f t="shared" si="1"/>
        <v>6.477763217613576E-2</v>
      </c>
      <c r="P41" s="85">
        <f t="shared" si="2"/>
        <v>4.7879119434535135E-2</v>
      </c>
      <c r="Q41" s="86"/>
      <c r="R41" s="87">
        <f t="shared" si="3"/>
        <v>0.15949067657244717</v>
      </c>
      <c r="S41" s="87">
        <f t="shared" si="0"/>
        <v>0.1221310814490798</v>
      </c>
      <c r="T41" s="87">
        <f t="shared" si="0"/>
        <v>0.20872537651163361</v>
      </c>
      <c r="V41" s="29">
        <v>0.15</v>
      </c>
    </row>
    <row r="42" spans="2:22" ht="19" customHeight="1" x14ac:dyDescent="0.35">
      <c r="B42" s="9">
        <v>1</v>
      </c>
      <c r="C42" s="104">
        <v>6.5140000000000003E-2</v>
      </c>
      <c r="D42" s="105">
        <v>5.0170000000000006E-2</v>
      </c>
      <c r="E42" s="105">
        <v>2.8160000000000004E-2</v>
      </c>
      <c r="F42" s="43">
        <v>3.5460000000000005E-2</v>
      </c>
      <c r="G42" s="43">
        <v>4.5920000000000002E-2</v>
      </c>
      <c r="H42" s="43">
        <v>1.9089999999999999E-2</v>
      </c>
      <c r="I42" s="43">
        <f>IF(  ABS( MAX( D42:H42 ) )  &gt;  ABS(  MIN(D42:H42 ) ),
                                                 (  SUM(D42:H42) - ABS( MAX(D42:H42) ) ) / 4,
                                                  (  SUM(D42:H42) +  ABS( MIN(D42:H42)  )  )   / 4 )</f>
        <v>3.2157500000000006E-2</v>
      </c>
      <c r="J42" s="106">
        <f t="shared" ref="J42:J51" si="10" xml:space="preserve"> IF( I42 &gt; 0, MAX( -$AA$9, -I42*$Z9 ), MIN( $AA9, -I42*$Z9 )  )</f>
        <v>-6.4315000000000015E-3</v>
      </c>
      <c r="K42" s="107">
        <f>C42+J42</f>
        <v>5.8708500000000004E-2</v>
      </c>
      <c r="M42" s="2">
        <v>35</v>
      </c>
      <c r="N42" s="85">
        <v>5.6277391253030107E-2</v>
      </c>
      <c r="O42" s="85">
        <f t="shared" si="1"/>
        <v>6.4718999940984623E-2</v>
      </c>
      <c r="P42" s="85">
        <f t="shared" si="2"/>
        <v>4.7835782565075591E-2</v>
      </c>
      <c r="Q42" s="86"/>
      <c r="R42" s="87">
        <f t="shared" si="3"/>
        <v>0.15123751959370732</v>
      </c>
      <c r="S42" s="87">
        <f t="shared" si="0"/>
        <v>0.1149191373810977</v>
      </c>
      <c r="T42" s="87">
        <f t="shared" si="0"/>
        <v>0.19947282309301484</v>
      </c>
      <c r="V42" s="29">
        <v>0.15</v>
      </c>
    </row>
    <row r="43" spans="2:22" ht="19" customHeight="1" x14ac:dyDescent="0.35">
      <c r="B43" s="10">
        <v>2</v>
      </c>
      <c r="C43" s="108">
        <v>6.2230000000000001E-2</v>
      </c>
      <c r="D43" s="109">
        <v>4.7759999999999997E-2</v>
      </c>
      <c r="E43" s="44">
        <v>2.8169999999999997E-2</v>
      </c>
      <c r="F43" s="44">
        <v>3.15E-2</v>
      </c>
      <c r="G43" s="44">
        <v>4.3659999999999997E-2</v>
      </c>
      <c r="H43" s="44">
        <v>1.8589999999999999E-2</v>
      </c>
      <c r="I43" s="44">
        <f t="shared" ref="I43:I51" si="11">IF(  ABS( MAX( D43:H43 ) )  &gt;  ABS(  MIN(D43:H43 ) ),
                                                 (  SUM(D43:H43) - ABS( MAX(D43:H43) ) ) / 4,
                                                  (  SUM(D43:H43) +  ABS( MIN(D43:H43)  )  )   / 4 )</f>
        <v>3.048E-2</v>
      </c>
      <c r="J43" s="110">
        <f t="shared" si="10"/>
        <v>-6.0960000000000007E-3</v>
      </c>
      <c r="K43" s="111">
        <f t="shared" ref="K43:K51" si="12">C43+J43</f>
        <v>5.6134000000000003E-2</v>
      </c>
      <c r="M43" s="2">
        <v>36</v>
      </c>
      <c r="N43" s="85">
        <v>5.622902533065699E-2</v>
      </c>
      <c r="O43" s="85">
        <f t="shared" si="1"/>
        <v>6.4663379130255536E-2</v>
      </c>
      <c r="P43" s="85">
        <f t="shared" si="2"/>
        <v>4.7794671531058437E-2</v>
      </c>
      <c r="Q43" s="86"/>
      <c r="R43" s="87">
        <f t="shared" si="3"/>
        <v>0.14341267228938454</v>
      </c>
      <c r="S43" s="87">
        <f t="shared" si="0"/>
        <v>0.10813412752233077</v>
      </c>
      <c r="T43" s="87">
        <f t="shared" si="0"/>
        <v>0.19063182823690336</v>
      </c>
      <c r="V43" s="29">
        <v>0.15</v>
      </c>
    </row>
    <row r="44" spans="2:22" ht="19" customHeight="1" x14ac:dyDescent="0.35">
      <c r="B44" s="10">
        <v>3</v>
      </c>
      <c r="C44" s="108">
        <v>6.1719999999999997E-2</v>
      </c>
      <c r="D44" s="109">
        <v>4.7149999999999997E-2</v>
      </c>
      <c r="E44" s="44">
        <v>2.9069999999999999E-2</v>
      </c>
      <c r="F44" s="44">
        <v>3.0029999999999991E-2</v>
      </c>
      <c r="G44" s="44">
        <v>4.333E-2</v>
      </c>
      <c r="H44" s="44">
        <v>1.930999999999999E-2</v>
      </c>
      <c r="I44" s="44">
        <f t="shared" si="11"/>
        <v>3.0434999999999997E-2</v>
      </c>
      <c r="J44" s="110">
        <f t="shared" si="10"/>
        <v>-6.0869999999999995E-3</v>
      </c>
      <c r="K44" s="111">
        <f t="shared" si="12"/>
        <v>5.5632999999999995E-2</v>
      </c>
      <c r="M44" s="2">
        <v>37</v>
      </c>
      <c r="N44" s="85">
        <v>5.6183101547306213E-2</v>
      </c>
      <c r="O44" s="85">
        <f t="shared" si="1"/>
        <v>6.4610566779402134E-2</v>
      </c>
      <c r="P44" s="85">
        <f t="shared" si="2"/>
        <v>4.7755636315210279E-2</v>
      </c>
      <c r="Q44" s="86"/>
      <c r="R44" s="87">
        <f t="shared" si="3"/>
        <v>0.13599366050531536</v>
      </c>
      <c r="S44" s="87">
        <f t="shared" si="0"/>
        <v>0.10175055946746667</v>
      </c>
      <c r="T44" s="87">
        <f t="shared" si="0"/>
        <v>0.18218381395096317</v>
      </c>
      <c r="V44" s="29">
        <v>0.15</v>
      </c>
    </row>
    <row r="45" spans="2:22" ht="19" customHeight="1" x14ac:dyDescent="0.35">
      <c r="B45" s="10">
        <v>4</v>
      </c>
      <c r="C45" s="108">
        <v>6.1550000000000001E-2</v>
      </c>
      <c r="D45" s="109">
        <v>4.657E-2</v>
      </c>
      <c r="E45" s="44">
        <v>2.9720000000000003E-2</v>
      </c>
      <c r="F45" s="44">
        <v>2.8950000000000004E-2</v>
      </c>
      <c r="G45" s="44">
        <v>4.292E-2</v>
      </c>
      <c r="H45" s="44">
        <v>2.0010000000000003E-2</v>
      </c>
      <c r="I45" s="44">
        <f t="shared" si="11"/>
        <v>3.0400000000000003E-2</v>
      </c>
      <c r="J45" s="110">
        <f t="shared" si="10"/>
        <v>-6.0800000000000012E-3</v>
      </c>
      <c r="K45" s="111">
        <f t="shared" si="12"/>
        <v>5.5469999999999998E-2</v>
      </c>
      <c r="M45" s="2">
        <v>38</v>
      </c>
      <c r="N45" s="85">
        <v>5.6139456006288668E-2</v>
      </c>
      <c r="O45" s="85">
        <f t="shared" si="1"/>
        <v>6.456037440723196E-2</v>
      </c>
      <c r="P45" s="85">
        <f t="shared" si="2"/>
        <v>4.7718537605345369E-2</v>
      </c>
      <c r="Q45" s="86"/>
      <c r="R45" s="87">
        <f t="shared" si="3"/>
        <v>0.12895923992385441</v>
      </c>
      <c r="S45" s="87">
        <f t="shared" si="0"/>
        <v>9.5744509145899603E-2</v>
      </c>
      <c r="T45" s="87">
        <f t="shared" si="0"/>
        <v>0.17411109499967983</v>
      </c>
      <c r="V45" s="29">
        <v>0.15</v>
      </c>
    </row>
    <row r="46" spans="2:22" ht="19" customHeight="1" thickBot="1" x14ac:dyDescent="0.4">
      <c r="B46" s="10">
        <v>5</v>
      </c>
      <c r="C46" s="112">
        <v>6.1580000000000003E-2</v>
      </c>
      <c r="D46" s="113">
        <v>4.6180000000000006E-2</v>
      </c>
      <c r="E46" s="45">
        <v>3.023E-2</v>
      </c>
      <c r="F46" s="45">
        <v>2.8220000000000002E-2</v>
      </c>
      <c r="G46" s="45">
        <v>4.2380000000000001E-2</v>
      </c>
      <c r="H46" s="45">
        <v>2.0630000000000006E-2</v>
      </c>
      <c r="I46" s="45">
        <f t="shared" si="11"/>
        <v>3.0365000000000003E-2</v>
      </c>
      <c r="J46" s="114">
        <f t="shared" si="10"/>
        <v>-6.0730000000000011E-3</v>
      </c>
      <c r="K46" s="115">
        <f t="shared" si="12"/>
        <v>5.5507000000000001E-2</v>
      </c>
      <c r="M46" s="2">
        <v>39</v>
      </c>
      <c r="N46" s="85">
        <v>5.6097936788907843E-2</v>
      </c>
      <c r="O46" s="85">
        <f t="shared" si="1"/>
        <v>6.4512627307244011E-2</v>
      </c>
      <c r="P46" s="85">
        <f t="shared" si="2"/>
        <v>4.7683246270571668E-2</v>
      </c>
      <c r="Q46" s="86"/>
      <c r="R46" s="87">
        <f t="shared" si="3"/>
        <v>0.12228931833460628</v>
      </c>
      <c r="S46" s="87">
        <f t="shared" si="0"/>
        <v>9.0093514521529514E-2</v>
      </c>
      <c r="T46" s="87">
        <f t="shared" si="0"/>
        <v>0.16639682520061916</v>
      </c>
      <c r="V46" s="29">
        <v>0.15</v>
      </c>
    </row>
    <row r="47" spans="2:22" ht="19" customHeight="1" x14ac:dyDescent="0.35">
      <c r="B47" s="10">
        <v>6</v>
      </c>
      <c r="C47" s="108">
        <v>6.1559999999999997E-2</v>
      </c>
      <c r="D47" s="109">
        <v>4.582E-2</v>
      </c>
      <c r="E47" s="44">
        <v>3.0429999999999999E-2</v>
      </c>
      <c r="F47" s="44">
        <v>2.7530000000000002E-2</v>
      </c>
      <c r="G47" s="44">
        <v>4.1659999999999996E-2</v>
      </c>
      <c r="H47" s="44">
        <v>2.0829999999999994E-2</v>
      </c>
      <c r="I47" s="49">
        <f t="shared" si="11"/>
        <v>3.0112499999999993E-2</v>
      </c>
      <c r="J47" s="110">
        <f t="shared" si="10"/>
        <v>-6.0224999999999992E-3</v>
      </c>
      <c r="K47" s="116">
        <f t="shared" si="12"/>
        <v>5.5537499999999997E-2</v>
      </c>
      <c r="M47" s="2">
        <v>40</v>
      </c>
      <c r="N47" s="85">
        <v>5.6058403264171996E-2</v>
      </c>
      <c r="O47" s="85">
        <f t="shared" si="1"/>
        <v>6.4467163753797796E-2</v>
      </c>
      <c r="P47" s="85">
        <f t="shared" si="2"/>
        <v>4.7649642774546197E-2</v>
      </c>
      <c r="Q47" s="86"/>
      <c r="R47" s="87">
        <f t="shared" si="3"/>
        <v>0.11596488489725049</v>
      </c>
      <c r="S47" s="87">
        <f t="shared" si="0"/>
        <v>8.4776478538568206E-2</v>
      </c>
      <c r="T47" s="87">
        <f t="shared" si="0"/>
        <v>0.15902494899310138</v>
      </c>
      <c r="V47" s="29">
        <v>0.15</v>
      </c>
    </row>
    <row r="48" spans="2:22" ht="19" customHeight="1" x14ac:dyDescent="0.35">
      <c r="B48" s="10">
        <v>7</v>
      </c>
      <c r="C48" s="108">
        <v>6.1460000000000001E-2</v>
      </c>
      <c r="D48" s="109">
        <v>4.5359999999999998E-2</v>
      </c>
      <c r="E48" s="44">
        <v>3.0389999999999997E-2</v>
      </c>
      <c r="F48" s="44">
        <v>2.6869999999999998E-2</v>
      </c>
      <c r="G48" s="44">
        <v>4.0839999999999994E-2</v>
      </c>
      <c r="H48" s="44">
        <v>2.0830000000000001E-2</v>
      </c>
      <c r="I48" s="44">
        <f t="shared" si="11"/>
        <v>2.9732499999999999E-2</v>
      </c>
      <c r="J48" s="110">
        <f t="shared" si="10"/>
        <v>-5.9465000000000004E-3</v>
      </c>
      <c r="K48" s="111">
        <f t="shared" si="12"/>
        <v>5.55135E-2</v>
      </c>
      <c r="M48" s="2">
        <v>41</v>
      </c>
      <c r="N48" s="85">
        <v>5.6020725364830382E-2</v>
      </c>
      <c r="O48" s="85">
        <f t="shared" si="1"/>
        <v>6.4423834169554939E-2</v>
      </c>
      <c r="P48" s="85">
        <f t="shared" si="2"/>
        <v>4.7617616560105824E-2</v>
      </c>
      <c r="Q48" s="86"/>
      <c r="R48" s="87">
        <f t="shared" si="3"/>
        <v>0.10996794540681115</v>
      </c>
      <c r="S48" s="87">
        <f t="shared" si="0"/>
        <v>7.9773580121958843E-2</v>
      </c>
      <c r="T48" s="87">
        <f t="shared" si="0"/>
        <v>0.15198015745179452</v>
      </c>
      <c r="V48" s="29">
        <v>0.15</v>
      </c>
    </row>
    <row r="49" spans="2:22" ht="19" customHeight="1" x14ac:dyDescent="0.35">
      <c r="B49" s="10">
        <v>8</v>
      </c>
      <c r="C49" s="108">
        <v>6.132E-2</v>
      </c>
      <c r="D49" s="109">
        <v>4.4809999999999996E-2</v>
      </c>
      <c r="E49" s="44">
        <v>3.0219999999999997E-2</v>
      </c>
      <c r="F49" s="44">
        <v>2.6279999999999998E-2</v>
      </c>
      <c r="G49" s="44">
        <v>0.04</v>
      </c>
      <c r="H49" s="44">
        <v>2.0720000000000002E-2</v>
      </c>
      <c r="I49" s="44">
        <f t="shared" si="11"/>
        <v>2.9305000000000005E-2</v>
      </c>
      <c r="J49" s="110">
        <f t="shared" si="10"/>
        <v>-5.8610000000000016E-3</v>
      </c>
      <c r="K49" s="111">
        <f t="shared" si="12"/>
        <v>5.5458999999999994E-2</v>
      </c>
      <c r="M49" s="2">
        <v>42</v>
      </c>
      <c r="N49" s="85">
        <v>5.598478285780395E-2</v>
      </c>
      <c r="O49" s="85">
        <f t="shared" si="1"/>
        <v>6.4382500286474534E-2</v>
      </c>
      <c r="P49" s="85">
        <f t="shared" si="2"/>
        <v>4.7587065429133359E-2</v>
      </c>
      <c r="Q49" s="86"/>
      <c r="R49" s="87">
        <f t="shared" si="3"/>
        <v>0.1042814627559292</v>
      </c>
      <c r="S49" s="87">
        <f t="shared" si="0"/>
        <v>7.5066192251969643E-2</v>
      </c>
      <c r="T49" s="87">
        <f t="shared" si="0"/>
        <v>0.14524784807655713</v>
      </c>
      <c r="V49" s="29">
        <v>0.15</v>
      </c>
    </row>
    <row r="50" spans="2:22" ht="19" customHeight="1" x14ac:dyDescent="0.35">
      <c r="B50" s="10">
        <v>9</v>
      </c>
      <c r="C50" s="108">
        <v>6.1159999999999999E-2</v>
      </c>
      <c r="D50" s="109">
        <v>4.4139999999999999E-2</v>
      </c>
      <c r="E50" s="44">
        <v>2.9999999999999995E-2</v>
      </c>
      <c r="F50" s="44">
        <v>2.5699999999999997E-2</v>
      </c>
      <c r="G50" s="44">
        <v>3.9189999999999996E-2</v>
      </c>
      <c r="H50" s="44">
        <v>2.0549999999999999E-2</v>
      </c>
      <c r="I50" s="44">
        <f t="shared" si="11"/>
        <v>2.886E-2</v>
      </c>
      <c r="J50" s="110">
        <f t="shared" si="10"/>
        <v>-5.7720000000000002E-3</v>
      </c>
      <c r="K50" s="111">
        <f t="shared" si="12"/>
        <v>5.5388E-2</v>
      </c>
      <c r="M50" s="2">
        <v>43</v>
      </c>
      <c r="N50" s="85">
        <v>5.5950464628127916E-2</v>
      </c>
      <c r="O50" s="85">
        <f t="shared" si="1"/>
        <v>6.4343034322347101E-2</v>
      </c>
      <c r="P50" s="85">
        <f t="shared" si="2"/>
        <v>4.7557894933908725E-2</v>
      </c>
      <c r="Q50" s="86"/>
      <c r="R50" s="87">
        <f t="shared" si="3"/>
        <v>9.8889301935110974E-2</v>
      </c>
      <c r="S50" s="87">
        <f t="shared" si="0"/>
        <v>7.0636806300305402E-2</v>
      </c>
      <c r="T50" s="87">
        <f t="shared" si="0"/>
        <v>0.13881408781644375</v>
      </c>
      <c r="V50" s="29">
        <v>0.15</v>
      </c>
    </row>
    <row r="51" spans="2:22" ht="19" customHeight="1" thickBot="1" x14ac:dyDescent="0.4">
      <c r="B51" s="11">
        <v>10</v>
      </c>
      <c r="C51" s="112">
        <v>6.0979999999999999E-2</v>
      </c>
      <c r="D51" s="113">
        <v>4.335E-2</v>
      </c>
      <c r="E51" s="45">
        <v>2.9729999999999999E-2</v>
      </c>
      <c r="F51" s="45">
        <v>2.5179999999999998E-2</v>
      </c>
      <c r="G51" s="45">
        <v>3.8419999999999996E-2</v>
      </c>
      <c r="H51" s="45">
        <v>2.0330000000000004E-2</v>
      </c>
      <c r="I51" s="45">
        <f t="shared" si="11"/>
        <v>2.8415000000000003E-2</v>
      </c>
      <c r="J51" s="114">
        <f t="shared" si="10"/>
        <v>-5.6830000000000006E-3</v>
      </c>
      <c r="K51" s="117">
        <f t="shared" si="12"/>
        <v>5.5296999999999999E-2</v>
      </c>
      <c r="M51" s="2">
        <v>44</v>
      </c>
      <c r="N51" s="85">
        <v>5.5917667989011655E-2</v>
      </c>
      <c r="O51" s="85">
        <f t="shared" si="1"/>
        <v>6.4305318187363403E-2</v>
      </c>
      <c r="P51" s="85">
        <f t="shared" si="2"/>
        <v>4.7530017790659906E-2</v>
      </c>
      <c r="Q51" s="86"/>
      <c r="R51" s="87">
        <f t="shared" si="3"/>
        <v>9.3776179028625728E-2</v>
      </c>
      <c r="S51" s="87">
        <f t="shared" si="0"/>
        <v>6.6468961949047375E-2</v>
      </c>
      <c r="T51" s="87">
        <f t="shared" si="0"/>
        <v>0.13266557888686095</v>
      </c>
      <c r="V51" s="29">
        <v>0.15</v>
      </c>
    </row>
    <row r="52" spans="2:22" ht="19" customHeight="1" x14ac:dyDescent="0.35">
      <c r="M52" s="2">
        <v>45</v>
      </c>
      <c r="N52" s="85">
        <v>5.588629802591516E-2</v>
      </c>
      <c r="O52" s="85">
        <f t="shared" si="1"/>
        <v>6.4269242729802431E-2</v>
      </c>
      <c r="P52" s="85">
        <f t="shared" si="2"/>
        <v>4.7503353322027882E-2</v>
      </c>
      <c r="Q52" s="86"/>
      <c r="R52" s="87">
        <f t="shared" si="3"/>
        <v>8.8927613756881144E-2</v>
      </c>
      <c r="S52" s="87">
        <f t="shared" si="0"/>
        <v>6.2547182121059822E-2</v>
      </c>
      <c r="T52" s="87">
        <f t="shared" si="0"/>
        <v>0.12678962701959667</v>
      </c>
      <c r="V52" s="29">
        <v>0.15</v>
      </c>
    </row>
    <row r="53" spans="2:22" ht="19" customHeight="1" x14ac:dyDescent="0.35">
      <c r="M53" s="2">
        <v>46</v>
      </c>
      <c r="N53" s="85">
        <v>5.5856266979171565E-2</v>
      </c>
      <c r="O53" s="85">
        <f t="shared" si="1"/>
        <v>6.4234707026047291E-2</v>
      </c>
      <c r="P53" s="85">
        <f t="shared" si="2"/>
        <v>4.7477826932295832E-2</v>
      </c>
      <c r="Q53" s="86"/>
      <c r="R53" s="87">
        <f t="shared" si="3"/>
        <v>8.4329885190625994E-2</v>
      </c>
      <c r="S53" s="87">
        <f t="shared" si="0"/>
        <v>5.8856912436769875E-2</v>
      </c>
      <c r="T53" s="87">
        <f t="shared" si="0"/>
        <v>0.12117411185006272</v>
      </c>
      <c r="V53" s="29">
        <v>0.15</v>
      </c>
    </row>
    <row r="54" spans="2:22" ht="19" customHeight="1" x14ac:dyDescent="0.35">
      <c r="M54" s="2">
        <v>47</v>
      </c>
      <c r="N54" s="85">
        <v>5.5827493667288008E-2</v>
      </c>
      <c r="O54" s="85">
        <f t="shared" si="1"/>
        <v>6.4201617717381199E-2</v>
      </c>
      <c r="P54" s="85">
        <f t="shared" si="2"/>
        <v>4.7453369617194804E-2</v>
      </c>
      <c r="Q54" s="86"/>
      <c r="R54" s="87">
        <f t="shared" si="3"/>
        <v>7.9969990322146925E-2</v>
      </c>
      <c r="S54" s="87">
        <f t="shared" si="0"/>
        <v>5.5384464782038116E-2</v>
      </c>
      <c r="T54" s="87">
        <f t="shared" si="0"/>
        <v>0.11580745919773468</v>
      </c>
      <c r="V54" s="29">
        <v>0.15</v>
      </c>
    </row>
    <row r="55" spans="2:22" ht="19" customHeight="1" x14ac:dyDescent="0.35">
      <c r="B55" s="145" t="s">
        <v>109</v>
      </c>
      <c r="C55" s="146"/>
      <c r="D55" s="146"/>
      <c r="E55" s="146"/>
      <c r="F55" s="146"/>
      <c r="G55" s="146"/>
      <c r="H55" s="146"/>
      <c r="I55" s="146"/>
      <c r="J55" s="146"/>
      <c r="K55" s="147"/>
      <c r="M55" s="2">
        <v>48</v>
      </c>
      <c r="N55" s="85">
        <v>5.5799902951386704E-2</v>
      </c>
      <c r="O55" s="85">
        <f t="shared" si="1"/>
        <v>6.416988839409471E-2</v>
      </c>
      <c r="P55" s="85">
        <f t="shared" si="2"/>
        <v>4.7429917508678698E-2</v>
      </c>
      <c r="Q55" s="86"/>
      <c r="R55" s="87">
        <f t="shared" si="3"/>
        <v>7.583560522675982E-2</v>
      </c>
      <c r="S55" s="87">
        <f t="shared" si="0"/>
        <v>5.2116964628470486E-2</v>
      </c>
      <c r="T55" s="87">
        <f t="shared" si="0"/>
        <v>0.1106786150372992</v>
      </c>
      <c r="V55" s="29">
        <v>0.15</v>
      </c>
    </row>
    <row r="56" spans="2:22" ht="19" customHeight="1" x14ac:dyDescent="0.35">
      <c r="B56" s="148"/>
      <c r="C56" s="149"/>
      <c r="D56" s="149"/>
      <c r="E56" s="149"/>
      <c r="F56" s="149"/>
      <c r="G56" s="149"/>
      <c r="H56" s="149"/>
      <c r="I56" s="149"/>
      <c r="J56" s="149"/>
      <c r="K56" s="150"/>
      <c r="M56" s="2">
        <v>49</v>
      </c>
      <c r="N56" s="85">
        <v>5.5773425240099206E-2</v>
      </c>
      <c r="O56" s="85">
        <f t="shared" si="1"/>
        <v>6.4139439026114076E-2</v>
      </c>
      <c r="P56" s="85">
        <f t="shared" si="2"/>
        <v>4.7407411454084322E-2</v>
      </c>
      <c r="Q56" s="86"/>
      <c r="R56" s="87">
        <f t="shared" si="3"/>
        <v>7.1915048586809416E-2</v>
      </c>
      <c r="S56" s="87">
        <f t="shared" si="0"/>
        <v>4.9042301793889548E-2</v>
      </c>
      <c r="T56" s="87">
        <f t="shared" si="0"/>
        <v>0.1057770209912908</v>
      </c>
      <c r="V56" s="29">
        <v>0.15</v>
      </c>
    </row>
    <row r="57" spans="2:22" ht="19" customHeight="1" x14ac:dyDescent="0.35">
      <c r="B57" s="151"/>
      <c r="C57" s="152"/>
      <c r="D57" s="152"/>
      <c r="E57" s="152"/>
      <c r="F57" s="152"/>
      <c r="G57" s="152"/>
      <c r="H57" s="152"/>
      <c r="I57" s="152"/>
      <c r="J57" s="152"/>
      <c r="K57" s="153"/>
      <c r="M57" s="2">
        <v>50</v>
      </c>
      <c r="N57" s="85">
        <v>5.5747996033466363E-2</v>
      </c>
      <c r="O57" s="85">
        <f t="shared" si="1"/>
        <v>6.4110195438486312E-2</v>
      </c>
      <c r="P57" s="85">
        <f t="shared" si="2"/>
        <v>4.7385796628446407E-2</v>
      </c>
      <c r="Q57" s="86"/>
      <c r="R57" s="87">
        <f t="shared" si="3"/>
        <v>6.8197247381964171E-2</v>
      </c>
      <c r="S57" s="87">
        <f t="shared" si="0"/>
        <v>4.6149084368776669E-2</v>
      </c>
      <c r="T57" s="87">
        <f t="shared" si="0"/>
        <v>0.10109259120188133</v>
      </c>
      <c r="V57" s="29">
        <v>0.15</v>
      </c>
    </row>
    <row r="58" spans="2:22" ht="19" customHeight="1" x14ac:dyDescent="0.35">
      <c r="M58" s="2">
        <v>51</v>
      </c>
      <c r="N58" s="85">
        <v>5.5723555503917499E-2</v>
      </c>
      <c r="O58" s="85">
        <f t="shared" si="1"/>
        <v>6.4082088829505113E-2</v>
      </c>
      <c r="P58" s="85">
        <f t="shared" si="2"/>
        <v>4.7365022178329871E-2</v>
      </c>
      <c r="Q58" s="86"/>
      <c r="R58" s="87">
        <f xml:space="preserve"> ( 1 +N58 ) ^-($M57 + 1  - 0.5)</f>
        <v>6.4671704575338176E-2</v>
      </c>
      <c r="S58" s="87">
        <f xml:space="preserve"> ( 1 +O58 ) ^-($M57 + 1  - 0.5)</f>
        <v>4.3426595566087127E-2</v>
      </c>
      <c r="T58" s="87">
        <f xml:space="preserve"> ( 1 +P58 ) ^-($M57 + 1  - 0.5)</f>
        <v>9.6615690461117495E-2</v>
      </c>
      <c r="V58" s="29">
        <v>0.15</v>
      </c>
    </row>
    <row r="59" spans="2:22" ht="19" customHeight="1" x14ac:dyDescent="0.35">
      <c r="B59" s="92" t="str">
        <f>"Technical note on the calculation of the Nepali risk-free interest rates term structure at " &amp; G3</f>
        <v>Technical note on the calculation of the Nepali risk-free interest rates term structure at End-Poush (2081)</v>
      </c>
      <c r="C59" s="88"/>
      <c r="D59" s="88"/>
      <c r="E59" s="88"/>
      <c r="F59" s="88"/>
      <c r="G59" s="88"/>
      <c r="H59" s="88"/>
      <c r="I59" s="88"/>
      <c r="J59" s="88"/>
      <c r="K59" s="89"/>
      <c r="M59" s="2">
        <v>52</v>
      </c>
      <c r="N59" s="85">
        <v>5.5700048112123923E-2</v>
      </c>
      <c r="O59" s="85">
        <f t="shared" ref="O59:O78" si="13">N59*(1+V59)</f>
        <v>6.4055055328942512E-2</v>
      </c>
      <c r="P59" s="85">
        <f t="shared" ref="P59:P78" si="14">N59*(1-V59)</f>
        <v>4.7345040895305335E-2</v>
      </c>
      <c r="Q59" s="86"/>
      <c r="R59" s="87">
        <f t="shared" ref="R59:R78" si="15" xml:space="preserve"> ( 1 +N59 ) ^-($M58 + 1  - 0.5)</f>
        <v>6.1328468646086105E-2</v>
      </c>
      <c r="S59" s="87">
        <f t="shared" ref="S59:S78" si="16" xml:space="preserve"> ( 1 +O59 ) ^-($M58 + 1  - 0.5)</f>
        <v>4.0864753278204539E-2</v>
      </c>
      <c r="T59" s="87">
        <f t="shared" ref="T59:T78" si="17" xml:space="preserve"> ( 1 +P59 ) ^-($M58 + 1  - 0.5)</f>
        <v>9.2337113496463882E-2</v>
      </c>
      <c r="V59" s="29">
        <v>0.15</v>
      </c>
    </row>
    <row r="60" spans="2:22" ht="19" customHeight="1" x14ac:dyDescent="0.35">
      <c r="B60" s="90"/>
      <c r="C60" s="100"/>
      <c r="D60" s="100"/>
      <c r="E60" s="100"/>
      <c r="F60" s="100"/>
      <c r="G60" s="100"/>
      <c r="H60" s="100"/>
      <c r="I60" s="100"/>
      <c r="J60" s="100"/>
      <c r="K60" s="101"/>
      <c r="M60" s="2">
        <v>53</v>
      </c>
      <c r="N60" s="85">
        <v>5.5677422255381304E-2</v>
      </c>
      <c r="O60" s="85">
        <f t="shared" si="13"/>
        <v>6.4029035593688499E-2</v>
      </c>
      <c r="P60" s="85">
        <f t="shared" si="14"/>
        <v>4.7325808917074108E-2</v>
      </c>
      <c r="Q60" s="86"/>
      <c r="R60" s="87">
        <f t="shared" si="15"/>
        <v>5.8158104836558096E-2</v>
      </c>
      <c r="S60" s="87">
        <f t="shared" si="16"/>
        <v>3.8454072147018174E-2</v>
      </c>
      <c r="T60" s="87">
        <f t="shared" si="17"/>
        <v>8.8248065322770103E-2</v>
      </c>
      <c r="V60" s="29">
        <v>0.15</v>
      </c>
    </row>
    <row r="61" spans="2:22" ht="19" customHeight="1" x14ac:dyDescent="0.35">
      <c r="B61" s="90"/>
      <c r="C61" s="154" t="s">
        <v>110</v>
      </c>
      <c r="D61" s="154"/>
      <c r="E61" s="154"/>
      <c r="F61" s="154"/>
      <c r="G61" s="154"/>
      <c r="H61" s="154"/>
      <c r="I61" s="154"/>
      <c r="J61" s="154"/>
      <c r="K61" s="155"/>
      <c r="M61" s="2">
        <v>54</v>
      </c>
      <c r="N61" s="85">
        <v>5.5655629946154805E-2</v>
      </c>
      <c r="O61" s="85">
        <f t="shared" si="13"/>
        <v>6.4003974438078023E-2</v>
      </c>
      <c r="P61" s="85">
        <f t="shared" si="14"/>
        <v>4.730728545423158E-2</v>
      </c>
      <c r="Q61" s="86"/>
      <c r="R61" s="87">
        <f t="shared" si="15"/>
        <v>5.5151667996531206E-2</v>
      </c>
      <c r="S61" s="87">
        <f t="shared" si="16"/>
        <v>3.6185627971895604E-2</v>
      </c>
      <c r="T61" s="87">
        <f t="shared" si="17"/>
        <v>8.4340142583401806E-2</v>
      </c>
      <c r="V61" s="29">
        <v>0.15</v>
      </c>
    </row>
    <row r="62" spans="2:22" ht="19" customHeight="1" x14ac:dyDescent="0.35">
      <c r="B62" s="90"/>
      <c r="C62" s="154"/>
      <c r="D62" s="154"/>
      <c r="E62" s="154"/>
      <c r="F62" s="154"/>
      <c r="G62" s="154"/>
      <c r="H62" s="154"/>
      <c r="I62" s="154"/>
      <c r="J62" s="154"/>
      <c r="K62" s="155"/>
      <c r="M62" s="2">
        <v>55</v>
      </c>
      <c r="N62" s="85">
        <v>5.5634626518437091E-2</v>
      </c>
      <c r="O62" s="85">
        <f t="shared" si="13"/>
        <v>6.3979820496202655E-2</v>
      </c>
      <c r="P62" s="85">
        <f t="shared" si="14"/>
        <v>4.7289432540671528E-2</v>
      </c>
      <c r="Q62" s="86"/>
      <c r="R62" s="87">
        <f t="shared" si="15"/>
        <v>5.2300676919201559E-2</v>
      </c>
      <c r="S62" s="87">
        <f t="shared" si="16"/>
        <v>3.4051024296507054E-2</v>
      </c>
      <c r="T62" s="87">
        <f t="shared" si="17"/>
        <v>8.06053158128609E-2</v>
      </c>
      <c r="V62" s="29">
        <v>0.15</v>
      </c>
    </row>
    <row r="63" spans="2:22" ht="19" customHeight="1" x14ac:dyDescent="0.35">
      <c r="B63" s="90"/>
      <c r="C63" s="154"/>
      <c r="D63" s="154"/>
      <c r="E63" s="154"/>
      <c r="F63" s="154"/>
      <c r="G63" s="154"/>
      <c r="H63" s="154"/>
      <c r="I63" s="154"/>
      <c r="J63" s="154"/>
      <c r="K63" s="155"/>
      <c r="M63" s="2">
        <v>56</v>
      </c>
      <c r="N63" s="85">
        <v>5.5614370359671428E-2</v>
      </c>
      <c r="O63" s="85">
        <f t="shared" si="13"/>
        <v>6.3956525913622136E-2</v>
      </c>
      <c r="P63" s="85">
        <f t="shared" si="14"/>
        <v>4.7272214805720712E-2</v>
      </c>
      <c r="Q63" s="86"/>
      <c r="R63" s="87">
        <f t="shared" si="15"/>
        <v>4.9597090073767953E-2</v>
      </c>
      <c r="S63" s="87">
        <f t="shared" si="16"/>
        <v>3.2042361029323181E-2</v>
      </c>
      <c r="T63" s="87">
        <f t="shared" si="17"/>
        <v>7.703591256101347E-2</v>
      </c>
      <c r="V63" s="29">
        <v>0.15</v>
      </c>
    </row>
    <row r="64" spans="2:22" ht="19" customHeight="1" x14ac:dyDescent="0.35">
      <c r="B64" s="90"/>
      <c r="C64" s="154"/>
      <c r="D64" s="154"/>
      <c r="E64" s="154"/>
      <c r="F64" s="154"/>
      <c r="G64" s="154"/>
      <c r="H64" s="154"/>
      <c r="I64" s="154"/>
      <c r="J64" s="154"/>
      <c r="K64" s="155"/>
      <c r="M64" s="2">
        <v>57</v>
      </c>
      <c r="N64" s="85">
        <v>5.559482266608895E-2</v>
      </c>
      <c r="O64" s="85">
        <f t="shared" si="13"/>
        <v>6.3934046066002281E-2</v>
      </c>
      <c r="P64" s="85">
        <f t="shared" si="14"/>
        <v>4.7255599266175605E-2</v>
      </c>
      <c r="Q64" s="86"/>
      <c r="R64" s="87">
        <f t="shared" si="15"/>
        <v>4.7033282648159015E-2</v>
      </c>
      <c r="S64" s="87">
        <f t="shared" si="16"/>
        <v>3.0152204964752165E-2</v>
      </c>
      <c r="T64" s="87">
        <f t="shared" si="17"/>
        <v>7.3624601325635697E-2</v>
      </c>
      <c r="V64" s="29">
        <v>0.15</v>
      </c>
    </row>
    <row r="65" spans="2:22" ht="19" customHeight="1" x14ac:dyDescent="0.35">
      <c r="B65" s="91"/>
      <c r="C65" s="102"/>
      <c r="D65" s="102"/>
      <c r="E65" s="102"/>
      <c r="F65" s="102"/>
      <c r="G65" s="102"/>
      <c r="H65" s="102"/>
      <c r="I65" s="102"/>
      <c r="J65" s="102"/>
      <c r="K65" s="103"/>
      <c r="M65" s="2">
        <v>58</v>
      </c>
      <c r="N65" s="85">
        <v>5.557594721944481E-2</v>
      </c>
      <c r="O65" s="85">
        <f t="shared" si="13"/>
        <v>6.3912339302361523E-2</v>
      </c>
      <c r="P65" s="85">
        <f t="shared" si="14"/>
        <v>4.723955513652809E-2</v>
      </c>
      <c r="Q65" s="86"/>
      <c r="R65" s="87">
        <f t="shared" si="15"/>
        <v>4.4602024822871886E-2</v>
      </c>
      <c r="S65" s="87">
        <f t="shared" si="16"/>
        <v>2.8373562082513886E-2</v>
      </c>
      <c r="T65" s="87">
        <f t="shared" si="17"/>
        <v>7.0364376245360571E-2</v>
      </c>
      <c r="V65" s="29">
        <v>0.15</v>
      </c>
    </row>
    <row r="66" spans="2:22" ht="19" customHeight="1" x14ac:dyDescent="0.35">
      <c r="M66" s="2">
        <v>59</v>
      </c>
      <c r="N66" s="85">
        <v>5.5557710183273601E-2</v>
      </c>
      <c r="O66" s="85">
        <f t="shared" si="13"/>
        <v>6.3891366710764633E-2</v>
      </c>
      <c r="P66" s="85">
        <f t="shared" si="14"/>
        <v>4.7224053655782562E-2</v>
      </c>
      <c r="Q66" s="86"/>
      <c r="R66" s="87">
        <f t="shared" si="15"/>
        <v>4.2296461203324837E-2</v>
      </c>
      <c r="S66" s="87">
        <f t="shared" si="16"/>
        <v>2.6699851512242263E-2</v>
      </c>
      <c r="T66" s="87">
        <f t="shared" si="17"/>
        <v>6.7248542509722939E-2</v>
      </c>
      <c r="V66" s="29">
        <v>0.15</v>
      </c>
    </row>
    <row r="67" spans="2:22" ht="19" customHeight="1" x14ac:dyDescent="0.35">
      <c r="B67" s="156" t="s">
        <v>87</v>
      </c>
      <c r="C67" s="157"/>
      <c r="D67" s="157"/>
      <c r="E67" s="157"/>
      <c r="F67" s="157"/>
      <c r="G67" s="157"/>
      <c r="H67" s="157"/>
      <c r="I67" s="157"/>
      <c r="J67" s="157"/>
      <c r="K67" s="158"/>
      <c r="M67" s="2">
        <v>60</v>
      </c>
      <c r="N67" s="85">
        <v>5.5540079916923446E-2</v>
      </c>
      <c r="O67" s="85">
        <f t="shared" si="13"/>
        <v>6.3871091904461955E-2</v>
      </c>
      <c r="P67" s="85">
        <f t="shared" si="14"/>
        <v>4.7209067929384931E-2</v>
      </c>
      <c r="Q67" s="86"/>
      <c r="R67" s="87">
        <f t="shared" si="15"/>
        <v>4.0110091343731259E-2</v>
      </c>
      <c r="S67" s="87">
        <f t="shared" si="16"/>
        <v>2.512488105870123E-2</v>
      </c>
      <c r="T67" s="87">
        <f t="shared" si="17"/>
        <v>6.4270702446835415E-2</v>
      </c>
      <c r="V67" s="29">
        <v>0.15</v>
      </c>
    </row>
    <row r="68" spans="2:22" ht="19" customHeight="1" x14ac:dyDescent="0.35">
      <c r="B68" s="159"/>
      <c r="C68" s="160"/>
      <c r="D68" s="160"/>
      <c r="E68" s="160"/>
      <c r="F68" s="160"/>
      <c r="G68" s="160"/>
      <c r="H68" s="160"/>
      <c r="I68" s="160"/>
      <c r="J68" s="160"/>
      <c r="K68" s="161"/>
      <c r="M68" s="2">
        <v>61</v>
      </c>
      <c r="N68" s="85">
        <v>5.5523026805766706E-2</v>
      </c>
      <c r="O68" s="85">
        <f t="shared" si="13"/>
        <v>6.385148082663171E-2</v>
      </c>
      <c r="P68" s="85">
        <f t="shared" si="14"/>
        <v>4.7194572784901696E-2</v>
      </c>
      <c r="Q68" s="86"/>
      <c r="R68" s="87">
        <f t="shared" si="15"/>
        <v>3.8036751300428981E-2</v>
      </c>
      <c r="S68" s="87">
        <f t="shared" si="16"/>
        <v>2.3642824190512331E-2</v>
      </c>
      <c r="T68" s="87">
        <f t="shared" si="17"/>
        <v>6.1424742252530147E-2</v>
      </c>
      <c r="V68" s="29">
        <v>0.15</v>
      </c>
    </row>
    <row r="69" spans="2:22" ht="19" customHeight="1" x14ac:dyDescent="0.35">
      <c r="B69" s="162"/>
      <c r="C69" s="163"/>
      <c r="D69" s="163"/>
      <c r="E69" s="163"/>
      <c r="F69" s="163"/>
      <c r="G69" s="163"/>
      <c r="H69" s="163"/>
      <c r="I69" s="163"/>
      <c r="J69" s="163"/>
      <c r="K69" s="164"/>
      <c r="M69" s="2">
        <v>62</v>
      </c>
      <c r="N69" s="85">
        <v>5.5506523106118477E-2</v>
      </c>
      <c r="O69" s="85">
        <f t="shared" si="13"/>
        <v>6.3832501572036238E-2</v>
      </c>
      <c r="P69" s="85">
        <f t="shared" si="14"/>
        <v>4.7180544640200703E-2</v>
      </c>
      <c r="Q69" s="86"/>
      <c r="R69" s="87">
        <f t="shared" si="15"/>
        <v>3.6070596156962814E-2</v>
      </c>
      <c r="S69" s="87">
        <f t="shared" si="16"/>
        <v>2.2248198402071415E-2</v>
      </c>
      <c r="T69" s="87">
        <f t="shared" si="17"/>
        <v>5.8704819327652077E-2</v>
      </c>
      <c r="V69" s="29">
        <v>0.15</v>
      </c>
    </row>
    <row r="70" spans="2:22" ht="19" customHeight="1" x14ac:dyDescent="0.35">
      <c r="M70" s="2">
        <v>63</v>
      </c>
      <c r="N70" s="85">
        <v>5.5490542803516618E-2</v>
      </c>
      <c r="O70" s="85">
        <f t="shared" si="13"/>
        <v>6.3814124224044103E-2</v>
      </c>
      <c r="P70" s="85">
        <f t="shared" si="14"/>
        <v>4.7166961382989127E-2</v>
      </c>
      <c r="Q70" s="86"/>
      <c r="R70" s="87">
        <f t="shared" si="15"/>
        <v>3.4206083467126849E-2</v>
      </c>
      <c r="S70" s="87">
        <f t="shared" si="16"/>
        <v>2.09358448645105E-2</v>
      </c>
      <c r="T70" s="87">
        <f t="shared" si="17"/>
        <v>5.610535019262531E-2</v>
      </c>
      <c r="V70" s="29">
        <v>0.15</v>
      </c>
    </row>
    <row r="71" spans="2:22" ht="19" customHeight="1" x14ac:dyDescent="0.35">
      <c r="M71" s="2">
        <v>64</v>
      </c>
      <c r="N71" s="85">
        <v>5.5475061483144739E-2</v>
      </c>
      <c r="O71" s="85">
        <f t="shared" si="13"/>
        <v>6.3796320705616444E-2</v>
      </c>
      <c r="P71" s="85">
        <f t="shared" si="14"/>
        <v>4.7153802260673026E-2</v>
      </c>
      <c r="Q71" s="86"/>
      <c r="R71" s="87">
        <f t="shared" si="15"/>
        <v>3.2437957565659557E-2</v>
      </c>
      <c r="S71" s="87">
        <f t="shared" si="16"/>
        <v>1.9700909287153404E-2</v>
      </c>
      <c r="T71" s="87">
        <f t="shared" si="17"/>
        <v>5.3620998950570424E-2</v>
      </c>
      <c r="V71" s="29">
        <v>0.15</v>
      </c>
    </row>
    <row r="72" spans="2:22" ht="19" customHeight="1" x14ac:dyDescent="0.35">
      <c r="M72" s="2">
        <v>65</v>
      </c>
      <c r="N72" s="85">
        <v>5.546005621127903E-2</v>
      </c>
      <c r="O72" s="85">
        <f t="shared" si="13"/>
        <v>6.3779064642970881E-2</v>
      </c>
      <c r="P72" s="85">
        <f t="shared" si="14"/>
        <v>4.7141047779587171E-2</v>
      </c>
      <c r="Q72" s="86"/>
      <c r="R72" s="87">
        <f t="shared" si="15"/>
        <v>3.0761234699484555E-2</v>
      </c>
      <c r="S72" s="87">
        <f t="shared" si="16"/>
        <v>1.8538823916084673E-2</v>
      </c>
      <c r="T72" s="87">
        <f t="shared" si="17"/>
        <v>5.1246666272166397E-2</v>
      </c>
      <c r="V72" s="29">
        <v>0.15</v>
      </c>
    </row>
    <row r="73" spans="2:22" ht="19" customHeight="1" x14ac:dyDescent="0.35">
      <c r="M73" s="2">
        <v>66</v>
      </c>
      <c r="N73" s="85">
        <v>5.5445505426749975E-2</v>
      </c>
      <c r="O73" s="85">
        <f t="shared" si="13"/>
        <v>6.3762331240762471E-2</v>
      </c>
      <c r="P73" s="85">
        <f t="shared" si="14"/>
        <v>4.7128679612737479E-2</v>
      </c>
      <c r="Q73" s="86"/>
      <c r="R73" s="87">
        <f t="shared" si="15"/>
        <v>2.9171188935263243E-2</v>
      </c>
      <c r="S73" s="87">
        <f t="shared" si="16"/>
        <v>1.7445290601176985E-2</v>
      </c>
      <c r="T73" s="87">
        <f t="shared" si="17"/>
        <v>4.89774788771071E-2</v>
      </c>
      <c r="V73" s="29">
        <v>0.15</v>
      </c>
    </row>
    <row r="74" spans="2:22" ht="19" customHeight="1" x14ac:dyDescent="0.35">
      <c r="M74" s="2">
        <v>67</v>
      </c>
      <c r="N74" s="85">
        <v>5.5431388841502338E-2</v>
      </c>
      <c r="O74" s="85">
        <f t="shared" si="13"/>
        <v>6.3746097167727681E-2</v>
      </c>
      <c r="P74" s="85">
        <f t="shared" si="14"/>
        <v>4.7116680515276989E-2</v>
      </c>
      <c r="Q74" s="86"/>
      <c r="R74" s="87">
        <f t="shared" si="15"/>
        <v>2.7663338801679198E-2</v>
      </c>
      <c r="S74" s="87">
        <f t="shared" si="16"/>
        <v>1.6416264867292245E-2</v>
      </c>
      <c r="T74" s="87">
        <f t="shared" si="17"/>
        <v>4.680877948852899E-2</v>
      </c>
      <c r="V74" s="29">
        <v>0.15</v>
      </c>
    </row>
    <row r="75" spans="2:22" ht="19" customHeight="1" x14ac:dyDescent="0.35">
      <c r="M75" s="2">
        <v>68</v>
      </c>
      <c r="N75" s="85">
        <v>5.5417687349420541E-2</v>
      </c>
      <c r="O75" s="85">
        <f t="shared" si="13"/>
        <v>6.3730340451833623E-2</v>
      </c>
      <c r="P75" s="85">
        <f t="shared" si="14"/>
        <v>4.710503424700746E-2</v>
      </c>
      <c r="Q75" s="86"/>
      <c r="R75" s="87">
        <f t="shared" si="15"/>
        <v>2.6233434627314769E-2</v>
      </c>
      <c r="S75" s="87">
        <f t="shared" si="16"/>
        <v>1.5447940929419085E-2</v>
      </c>
      <c r="T75" s="87">
        <f t="shared" si="17"/>
        <v>4.4736117238159651E-2</v>
      </c>
      <c r="V75" s="29">
        <v>0.15</v>
      </c>
    </row>
    <row r="76" spans="2:22" ht="19" customHeight="1" x14ac:dyDescent="0.35">
      <c r="M76" s="2">
        <v>69</v>
      </c>
      <c r="N76" s="85">
        <v>5.5404382942667585E-2</v>
      </c>
      <c r="O76" s="85">
        <f t="shared" si="13"/>
        <v>6.3715040384067723E-2</v>
      </c>
      <c r="P76" s="85">
        <f t="shared" si="14"/>
        <v>4.7093725501267447E-2</v>
      </c>
      <c r="Q76" s="86"/>
      <c r="R76" s="87">
        <f t="shared" si="15"/>
        <v>2.4877446537227434E-2</v>
      </c>
      <c r="S76" s="87">
        <f t="shared" si="16"/>
        <v>1.4536737595264837E-2</v>
      </c>
      <c r="T76" s="87">
        <f t="shared" si="17"/>
        <v>4.2755238501156229E-2</v>
      </c>
      <c r="V76" s="29">
        <v>0.15</v>
      </c>
    </row>
    <row r="77" spans="2:22" ht="19" customHeight="1" x14ac:dyDescent="0.35">
      <c r="M77" s="2">
        <v>70</v>
      </c>
      <c r="N77" s="85">
        <v>5.5391458634856949E-2</v>
      </c>
      <c r="O77" s="85">
        <f t="shared" si="13"/>
        <v>6.3700177430085492E-2</v>
      </c>
      <c r="P77" s="85">
        <f t="shared" si="14"/>
        <v>4.7082739839628407E-2</v>
      </c>
      <c r="Q77" s="86"/>
      <c r="R77" s="87">
        <f t="shared" si="15"/>
        <v>2.3591553073424185E-2</v>
      </c>
      <c r="S77" s="87">
        <f t="shared" si="16"/>
        <v>1.3679285002307048E-2</v>
      </c>
      <c r="T77" s="87">
        <f t="shared" si="17"/>
        <v>4.0862078140751247E-2</v>
      </c>
      <c r="V77" s="29">
        <v>0.15</v>
      </c>
    </row>
    <row r="78" spans="2:22" ht="19" customHeight="1" x14ac:dyDescent="0.35">
      <c r="M78" s="1" t="s">
        <v>100</v>
      </c>
      <c r="N78" s="85">
        <v>5.5378898390441078E-2</v>
      </c>
      <c r="O78" s="85">
        <f t="shared" si="13"/>
        <v>6.3685733149007231E-2</v>
      </c>
      <c r="P78" s="85">
        <f t="shared" si="14"/>
        <v>4.7072063631874918E-2</v>
      </c>
      <c r="Q78" s="86"/>
      <c r="R78" s="87">
        <f t="shared" si="15"/>
        <v>2.2372130406376489E-2</v>
      </c>
      <c r="S78" s="87">
        <f t="shared" si="16"/>
        <v>1.2872412139563702E-2</v>
      </c>
      <c r="T78" s="87">
        <f t="shared" si="17"/>
        <v>3.9052751143864424E-2</v>
      </c>
      <c r="V78" s="29">
        <v>0.15</v>
      </c>
    </row>
  </sheetData>
  <mergeCells count="24">
    <mergeCell ref="D39:I39"/>
    <mergeCell ref="K39:K40"/>
    <mergeCell ref="B55:K57"/>
    <mergeCell ref="C61:K64"/>
    <mergeCell ref="B67:K69"/>
    <mergeCell ref="V5:V7"/>
    <mergeCell ref="Y5:AA6"/>
    <mergeCell ref="D7:I7"/>
    <mergeCell ref="K7:K8"/>
    <mergeCell ref="D23:I23"/>
    <mergeCell ref="K23:K24"/>
    <mergeCell ref="N5:N7"/>
    <mergeCell ref="O5:O7"/>
    <mergeCell ref="P5:P7"/>
    <mergeCell ref="R5:R7"/>
    <mergeCell ref="S5:S7"/>
    <mergeCell ref="T5:T7"/>
    <mergeCell ref="N4:P4"/>
    <mergeCell ref="R4:T4"/>
    <mergeCell ref="B2:K2"/>
    <mergeCell ref="N2:P2"/>
    <mergeCell ref="R2:T2"/>
    <mergeCell ref="N3:P3"/>
    <mergeCell ref="R3:T3"/>
  </mergeCells>
  <hyperlinks>
    <hyperlink ref="F5:I5" location="Calculations_OIS!AW11" display="Calculations_OIS!AW11" xr:uid="{50276B08-FA0E-4D59-B5EC-9D1007419E31}"/>
  </hyperlinks>
  <printOptions horizontalCentered="1" verticalCentered="1"/>
  <pageMargins left="0.7086614173228347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944CD-994E-4998-B5C8-CD22527FAEA5}">
  <sheetPr codeName="Sheet4">
    <tabColor theme="2" tint="-9.9978637043366805E-2"/>
  </sheetPr>
  <dimension ref="B1:AI72"/>
  <sheetViews>
    <sheetView zoomScale="80" zoomScaleNormal="80" workbookViewId="0">
      <selection activeCell="A16" sqref="A16"/>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5" width="8.7265625" style="1"/>
    <col min="16" max="16" width="13.54296875" style="1" customWidth="1"/>
    <col min="17" max="17" width="13.54296875" style="2" customWidth="1"/>
    <col min="18" max="23" width="13.54296875" style="1" customWidth="1"/>
    <col min="24" max="25" width="8.7265625" style="1"/>
    <col min="26" max="26" width="5.1796875" style="1" customWidth="1"/>
    <col min="27" max="29" width="18.54296875" style="1" customWidth="1"/>
    <col min="30" max="30" width="5.26953125" style="1" customWidth="1"/>
    <col min="31" max="33" width="18.54296875" style="1" customWidth="1"/>
    <col min="34" max="34" width="8.7265625" style="1"/>
    <col min="35" max="35" width="12.54296875" style="1" customWidth="1"/>
    <col min="36" max="16384" width="8.7265625" style="1"/>
  </cols>
  <sheetData>
    <row r="1" spans="2:35" ht="35.15" customHeight="1" x14ac:dyDescent="0.35"/>
    <row r="2" spans="2:35" ht="21" customHeight="1" x14ac:dyDescent="0.35">
      <c r="B2" s="182" t="s">
        <v>64</v>
      </c>
      <c r="C2" s="182"/>
      <c r="D2" s="182"/>
      <c r="E2" s="182"/>
      <c r="F2" s="182"/>
      <c r="G2" s="182"/>
      <c r="H2" s="182"/>
      <c r="I2" s="182"/>
      <c r="J2" s="182"/>
      <c r="K2" s="182"/>
      <c r="AA2" s="180" t="s">
        <v>66</v>
      </c>
      <c r="AB2" s="180"/>
      <c r="AC2" s="180"/>
      <c r="AE2" s="180" t="s">
        <v>45</v>
      </c>
      <c r="AF2" s="180"/>
      <c r="AG2" s="180"/>
    </row>
    <row r="3" spans="2:35" ht="19" customHeight="1" x14ac:dyDescent="0.35">
      <c r="B3" s="36" t="s">
        <v>47</v>
      </c>
      <c r="D3" s="2"/>
      <c r="F3" s="42" t="s">
        <v>22</v>
      </c>
      <c r="G3" s="36" t="s">
        <v>78</v>
      </c>
      <c r="H3" s="35"/>
      <c r="I3" s="35"/>
      <c r="J3" s="28" t="s">
        <v>16</v>
      </c>
      <c r="K3" s="27">
        <v>0.75</v>
      </c>
      <c r="Q3" s="36"/>
      <c r="X3" s="24"/>
      <c r="AA3" s="181" t="s">
        <v>78</v>
      </c>
      <c r="AB3" s="181"/>
      <c r="AC3" s="181"/>
      <c r="AE3" s="181" t="str">
        <f>AA3</f>
        <v> End-Mangsir (2081)</v>
      </c>
      <c r="AF3" s="181"/>
      <c r="AG3" s="181"/>
    </row>
    <row r="4" spans="2:35" ht="19" customHeight="1" x14ac:dyDescent="0.35">
      <c r="B4" s="37"/>
      <c r="D4" s="2"/>
      <c r="H4" s="35"/>
      <c r="I4" s="35"/>
      <c r="J4" s="28" t="s">
        <v>17</v>
      </c>
      <c r="K4" s="38">
        <v>0.2</v>
      </c>
      <c r="Q4" s="183" t="s">
        <v>24</v>
      </c>
      <c r="R4" s="183"/>
      <c r="S4" s="183"/>
      <c r="T4" s="183"/>
      <c r="U4" s="183"/>
      <c r="V4" s="183"/>
      <c r="W4" s="183"/>
      <c r="AA4" s="178" t="s">
        <v>46</v>
      </c>
      <c r="AB4" s="178"/>
      <c r="AC4" s="178"/>
      <c r="AE4" s="178" t="str">
        <f>AA4</f>
        <v>Nepali risk-free curves - General bucket</v>
      </c>
      <c r="AF4" s="178"/>
      <c r="AG4" s="178"/>
    </row>
    <row r="5" spans="2:35" ht="19" customHeight="1" x14ac:dyDescent="0.35">
      <c r="B5" s="36" t="s">
        <v>35</v>
      </c>
      <c r="C5" s="36"/>
      <c r="D5" s="2"/>
      <c r="E5" s="2"/>
      <c r="G5" s="35"/>
      <c r="H5" s="35"/>
      <c r="I5" s="35"/>
      <c r="J5" s="28" t="s">
        <v>21</v>
      </c>
      <c r="K5" s="26">
        <v>20</v>
      </c>
      <c r="AA5" s="174" t="s">
        <v>23</v>
      </c>
      <c r="AB5" s="174" t="s">
        <v>41</v>
      </c>
      <c r="AC5" s="174" t="s">
        <v>42</v>
      </c>
      <c r="AE5" s="175" t="str">
        <f>AA5</f>
        <v>General 
non-stressed 
zero coupon rates</v>
      </c>
      <c r="AF5" s="175" t="str">
        <f>AB5</f>
        <v>General 
Stress up 
zero coupon rates</v>
      </c>
      <c r="AG5" s="175" t="str">
        <f>AC5</f>
        <v>General 
Stress down 
zero coupon rates</v>
      </c>
      <c r="AI5" s="165" t="s">
        <v>44</v>
      </c>
    </row>
    <row r="6" spans="2:35" ht="19" customHeight="1" x14ac:dyDescent="0.35">
      <c r="B6" s="2"/>
      <c r="C6" s="2"/>
      <c r="D6" s="2"/>
      <c r="E6" s="2"/>
      <c r="F6" s="2"/>
      <c r="G6" s="2"/>
      <c r="H6" s="2"/>
      <c r="AA6" s="174"/>
      <c r="AB6" s="174"/>
      <c r="AC6" s="174"/>
      <c r="AE6" s="176"/>
      <c r="AF6" s="176"/>
      <c r="AG6" s="176"/>
      <c r="AI6" s="166"/>
    </row>
    <row r="7" spans="2:35" ht="19" customHeight="1" thickBot="1" x14ac:dyDescent="0.4">
      <c r="B7" s="5"/>
      <c r="C7" s="2" t="s">
        <v>5</v>
      </c>
      <c r="D7" s="140" t="s">
        <v>14</v>
      </c>
      <c r="E7" s="141"/>
      <c r="F7" s="141"/>
      <c r="G7" s="141"/>
      <c r="H7" s="141"/>
      <c r="I7" s="142"/>
      <c r="K7" s="143" t="s">
        <v>20</v>
      </c>
      <c r="Q7" s="61"/>
      <c r="R7" s="61" t="s">
        <v>63</v>
      </c>
      <c r="S7" s="61" t="s">
        <v>70</v>
      </c>
      <c r="T7" s="61" t="s">
        <v>73</v>
      </c>
      <c r="U7" s="61" t="s">
        <v>76</v>
      </c>
      <c r="V7" s="61" t="s">
        <v>79</v>
      </c>
      <c r="W7" s="61">
        <v>20241231</v>
      </c>
      <c r="AA7" s="174"/>
      <c r="AB7" s="174"/>
      <c r="AC7" s="174"/>
      <c r="AE7" s="177"/>
      <c r="AF7" s="177"/>
      <c r="AG7" s="177"/>
      <c r="AI7" s="167"/>
    </row>
    <row r="8" spans="2:35" ht="19" customHeight="1" x14ac:dyDescent="0.35">
      <c r="B8" s="3"/>
      <c r="C8" s="4" t="s">
        <v>1</v>
      </c>
      <c r="D8" s="6" t="s">
        <v>0</v>
      </c>
      <c r="E8" s="6" t="s">
        <v>13</v>
      </c>
      <c r="F8" s="6" t="s">
        <v>2</v>
      </c>
      <c r="G8" s="6" t="s">
        <v>3</v>
      </c>
      <c r="H8" s="6" t="s">
        <v>68</v>
      </c>
      <c r="I8" s="7" t="s">
        <v>6</v>
      </c>
      <c r="J8" s="8" t="s">
        <v>7</v>
      </c>
      <c r="K8" s="144"/>
      <c r="P8" s="31"/>
      <c r="Q8" s="31" t="s">
        <v>25</v>
      </c>
      <c r="R8" s="43">
        <v>6.0461000000000008E-2</v>
      </c>
      <c r="S8" s="43">
        <v>5.8515499999999998E-2</v>
      </c>
      <c r="T8" s="43">
        <v>5.7389500000000003E-2</v>
      </c>
      <c r="U8" s="43">
        <v>5.8972499999999997E-2</v>
      </c>
      <c r="V8" s="46">
        <v>5.8708499999999997E-2</v>
      </c>
      <c r="W8" s="46">
        <v>5.8751500000000005E-2</v>
      </c>
      <c r="Z8" s="2">
        <v>1</v>
      </c>
      <c r="AA8" s="85">
        <v>5.8708622873491718E-2</v>
      </c>
      <c r="AB8" s="85">
        <f>AA8*(1+AI8)</f>
        <v>9.0998365453912169E-2</v>
      </c>
      <c r="AC8" s="85">
        <f>AA8*(1-AI8)</f>
        <v>2.6418880293071271E-2</v>
      </c>
      <c r="AD8" s="86"/>
      <c r="AE8" s="87">
        <f xml:space="preserve"> ( 1 +AA8 ) ^-($Z8 - 0.5)</f>
        <v>0.97187805272241368</v>
      </c>
      <c r="AF8" s="87">
        <f t="shared" ref="AF8:AG57" si="0" xml:space="preserve"> ( 1 +AB8 ) ^-($Z8 - 0.5)</f>
        <v>0.95738793463721727</v>
      </c>
      <c r="AG8" s="87">
        <f t="shared" si="0"/>
        <v>0.98704666166293931</v>
      </c>
      <c r="AI8" s="29">
        <v>0.55000000000000004</v>
      </c>
    </row>
    <row r="9" spans="2:35" ht="19" customHeight="1" thickBot="1" x14ac:dyDescent="0.4">
      <c r="B9" s="25">
        <v>20241231</v>
      </c>
      <c r="C9" s="2"/>
      <c r="D9" s="2"/>
      <c r="E9" s="2"/>
      <c r="F9" s="2"/>
      <c r="G9" s="2"/>
      <c r="H9" s="2"/>
      <c r="I9" s="2"/>
      <c r="J9" s="2"/>
      <c r="P9" s="31"/>
      <c r="Q9" s="31" t="s">
        <v>26</v>
      </c>
      <c r="R9" s="44">
        <v>5.7346500000000002E-2</v>
      </c>
      <c r="S9" s="44">
        <v>5.5447500000000004E-2</v>
      </c>
      <c r="T9" s="44">
        <v>5.4433999999999996E-2</v>
      </c>
      <c r="U9" s="44">
        <v>5.67065E-2</v>
      </c>
      <c r="V9" s="47">
        <v>5.6133999999999996E-2</v>
      </c>
      <c r="W9" s="47">
        <v>5.6571500000000004E-2</v>
      </c>
      <c r="Z9" s="2">
        <v>2</v>
      </c>
      <c r="AA9" s="85">
        <v>5.6134029791157447E-2</v>
      </c>
      <c r="AB9" s="85">
        <f t="shared" ref="AB9:AB58" si="1">AA9*(1+AI9)</f>
        <v>8.7007746176294046E-2</v>
      </c>
      <c r="AC9" s="85">
        <f t="shared" ref="AC9:AC58" si="2">AA9*(1-AI9)</f>
        <v>2.5260313406020848E-2</v>
      </c>
      <c r="AD9" s="86"/>
      <c r="AE9" s="87">
        <f t="shared" ref="AE9:AE57" si="3" xml:space="preserve"> ( 1 +AA9 ) ^-($Z9 - 0.5)</f>
        <v>0.92134322269409152</v>
      </c>
      <c r="AF9" s="87">
        <f t="shared" si="0"/>
        <v>0.8823706250193547</v>
      </c>
      <c r="AG9" s="87">
        <f t="shared" si="0"/>
        <v>0.96327165266588921</v>
      </c>
      <c r="AI9" s="29">
        <v>0.55000000000000004</v>
      </c>
    </row>
    <row r="10" spans="2:35" ht="19" customHeight="1" x14ac:dyDescent="0.35">
      <c r="B10" s="9">
        <v>1</v>
      </c>
      <c r="C10" s="32">
        <v>6.5140000000000002</v>
      </c>
      <c r="D10" s="16">
        <v>5.1779999999999999</v>
      </c>
      <c r="E10" s="16">
        <v>2.8360000000000003</v>
      </c>
      <c r="F10" s="17">
        <v>3.5030000000000001</v>
      </c>
      <c r="G10" s="17">
        <v>4.4740000000000002</v>
      </c>
      <c r="H10" s="17">
        <v>1.9640000000000004</v>
      </c>
      <c r="I10" s="17">
        <f>IF(  ABS( MAX( D10:H10 ) )  &gt;  ABS(  MIN(D10:H10 ) ),
                                                 (  SUM(D10:H10) - ABS( MAX(D10:H10) ) ) / 4,
                                                  (  SUM(D10:H10) +  ABS( MIN(D10:H10)  )  )   / 4 )</f>
        <v>3.1942499999999994</v>
      </c>
      <c r="J10" s="18">
        <f xml:space="preserve"> IF( I10 &gt; 0, MAX( -$K$3, -I10*$K$4 ), MIN( $K$3, -I10*$K$4 )  )</f>
        <v>-0.63884999999999992</v>
      </c>
      <c r="K10" s="12">
        <f>C10+J10</f>
        <v>5.8751500000000005</v>
      </c>
      <c r="P10" s="62"/>
      <c r="Q10" s="31" t="s">
        <v>27</v>
      </c>
      <c r="R10" s="44">
        <v>5.6396500000000002E-2</v>
      </c>
      <c r="S10" s="44">
        <v>5.4679000000000005E-2</v>
      </c>
      <c r="T10" s="44">
        <v>5.3874499999999992E-2</v>
      </c>
      <c r="U10" s="44">
        <v>5.6551499999999998E-2</v>
      </c>
      <c r="V10" s="47">
        <v>5.5633000000000002E-2</v>
      </c>
      <c r="W10" s="47">
        <v>5.6240499999999999E-2</v>
      </c>
      <c r="Z10" s="2">
        <v>3</v>
      </c>
      <c r="AA10" s="85">
        <v>5.5633011833558843E-2</v>
      </c>
      <c r="AB10" s="85">
        <f t="shared" si="1"/>
        <v>8.6231168342016204E-2</v>
      </c>
      <c r="AC10" s="85">
        <f t="shared" si="2"/>
        <v>2.5034855325101475E-2</v>
      </c>
      <c r="AD10" s="86"/>
      <c r="AE10" s="87">
        <f t="shared" si="3"/>
        <v>0.87340885842222649</v>
      </c>
      <c r="AF10" s="87">
        <f t="shared" si="0"/>
        <v>0.81319434388430722</v>
      </c>
      <c r="AG10" s="87">
        <f t="shared" si="0"/>
        <v>0.94005533068592995</v>
      </c>
      <c r="AI10" s="29">
        <v>0.55000000000000004</v>
      </c>
    </row>
    <row r="11" spans="2:35" ht="19" customHeight="1" x14ac:dyDescent="0.35">
      <c r="B11" s="10">
        <v>2</v>
      </c>
      <c r="C11" s="33">
        <v>6.2560000000000002</v>
      </c>
      <c r="D11" s="19">
        <v>4.9809999999999999</v>
      </c>
      <c r="E11" s="15">
        <v>2.7140000000000004</v>
      </c>
      <c r="F11" s="15">
        <v>3.1450000000000005</v>
      </c>
      <c r="G11" s="15">
        <v>4.3179999999999996</v>
      </c>
      <c r="H11" s="15">
        <v>1.7999999999999998</v>
      </c>
      <c r="I11" s="15">
        <f t="shared" ref="I11:I19" si="4">IF(  ABS( MAX( D11:H11 ) )  &gt;  ABS(  MIN(D11:H11 ) ),
                                                 (  SUM(D11:H11) - ABS( MAX(D11:H11) ) ) / 4,
                                                  (  SUM(D11:H11) +  ABS( MIN(D11:H11)  )  )   / 4 )</f>
        <v>2.9942499999999996</v>
      </c>
      <c r="J11" s="20">
        <f t="shared" ref="J11:J19" si="5" xml:space="preserve"> IF( I11 &gt; 0, MAX( -$K$3, -I11*$K$4 ), MIN( $K$3, -I11*$K$4 )  )</f>
        <v>-0.59884999999999999</v>
      </c>
      <c r="K11" s="13">
        <f t="shared" ref="K11:K19" si="6">C11+J11</f>
        <v>5.6571500000000006</v>
      </c>
      <c r="P11" s="31"/>
      <c r="Q11" s="31" t="s">
        <v>28</v>
      </c>
      <c r="R11" s="44">
        <v>5.6055499999999994E-2</v>
      </c>
      <c r="S11" s="44">
        <v>5.4470499999999998E-2</v>
      </c>
      <c r="T11" s="44">
        <v>5.3879499999999997E-2</v>
      </c>
      <c r="U11" s="44">
        <v>5.6634500000000004E-2</v>
      </c>
      <c r="V11" s="47">
        <v>5.5470000000000005E-2</v>
      </c>
      <c r="W11" s="47">
        <v>5.6182999999999997E-2</v>
      </c>
      <c r="Z11" s="2">
        <v>4</v>
      </c>
      <c r="AA11" s="85">
        <v>5.5470006043177866E-2</v>
      </c>
      <c r="AB11" s="85">
        <f t="shared" si="1"/>
        <v>8.5978509366925693E-2</v>
      </c>
      <c r="AC11" s="85">
        <f t="shared" si="2"/>
        <v>2.4961502719430036E-2</v>
      </c>
      <c r="AD11" s="86"/>
      <c r="AE11" s="87">
        <f t="shared" si="3"/>
        <v>0.82782657354311906</v>
      </c>
      <c r="AF11" s="87">
        <f t="shared" si="0"/>
        <v>0.74924817105867447</v>
      </c>
      <c r="AG11" s="87">
        <f t="shared" si="0"/>
        <v>0.91732570218662868</v>
      </c>
      <c r="AI11" s="29">
        <v>0.55000000000000004</v>
      </c>
    </row>
    <row r="12" spans="2:35" ht="19" customHeight="1" thickBot="1" x14ac:dyDescent="0.4">
      <c r="B12" s="10">
        <v>3</v>
      </c>
      <c r="C12" s="33">
        <v>6.2149999999999999</v>
      </c>
      <c r="D12" s="19">
        <v>4.95</v>
      </c>
      <c r="E12" s="15">
        <v>2.746</v>
      </c>
      <c r="F12" s="15">
        <v>3.004</v>
      </c>
      <c r="G12" s="15">
        <v>4.2869999999999999</v>
      </c>
      <c r="H12" s="15">
        <v>1.782</v>
      </c>
      <c r="I12" s="15">
        <f t="shared" si="4"/>
        <v>2.9547499999999998</v>
      </c>
      <c r="J12" s="20">
        <f t="shared" si="5"/>
        <v>-0.59094999999999998</v>
      </c>
      <c r="K12" s="13">
        <f t="shared" si="6"/>
        <v>5.6240499999999995</v>
      </c>
      <c r="P12" s="31"/>
      <c r="Q12" s="31" t="s">
        <v>29</v>
      </c>
      <c r="R12" s="45">
        <v>5.5993500000000002E-2</v>
      </c>
      <c r="S12" s="45">
        <v>5.4453499999999995E-2</v>
      </c>
      <c r="T12" s="45">
        <v>5.4002499999999995E-2</v>
      </c>
      <c r="U12" s="45">
        <v>5.6779999999999997E-2</v>
      </c>
      <c r="V12" s="48">
        <v>5.5507000000000001E-2</v>
      </c>
      <c r="W12" s="48">
        <v>5.6228E-2</v>
      </c>
      <c r="Z12" s="2">
        <v>5</v>
      </c>
      <c r="AA12" s="85">
        <v>5.5507007444412171E-2</v>
      </c>
      <c r="AB12" s="85">
        <f t="shared" si="1"/>
        <v>7.2159109677735825E-2</v>
      </c>
      <c r="AC12" s="85">
        <f t="shared" si="2"/>
        <v>3.8854905211088517E-2</v>
      </c>
      <c r="AD12" s="86"/>
      <c r="AE12" s="87">
        <f t="shared" si="3"/>
        <v>0.78419660162227645</v>
      </c>
      <c r="AF12" s="87">
        <f t="shared" si="0"/>
        <v>0.73085869852515839</v>
      </c>
      <c r="AG12" s="87">
        <f t="shared" si="0"/>
        <v>0.84237015914638858</v>
      </c>
      <c r="AI12" s="30">
        <v>0.3</v>
      </c>
    </row>
    <row r="13" spans="2:35" ht="19" customHeight="1" x14ac:dyDescent="0.35">
      <c r="B13" s="10">
        <v>4</v>
      </c>
      <c r="C13" s="33">
        <v>6.2039999999999997</v>
      </c>
      <c r="D13" s="19">
        <v>4.9179999999999993</v>
      </c>
      <c r="E13" s="15">
        <v>2.7829999999999999</v>
      </c>
      <c r="F13" s="15">
        <v>2.9039999999999995</v>
      </c>
      <c r="G13" s="15">
        <v>4.234</v>
      </c>
      <c r="H13" s="15">
        <v>1.7929999999999993</v>
      </c>
      <c r="I13" s="15">
        <f t="shared" si="4"/>
        <v>2.9284999999999997</v>
      </c>
      <c r="J13" s="20">
        <f t="shared" si="5"/>
        <v>-0.5857</v>
      </c>
      <c r="K13" s="13">
        <f t="shared" si="6"/>
        <v>5.6182999999999996</v>
      </c>
      <c r="P13" s="31"/>
      <c r="Q13" s="31" t="s">
        <v>30</v>
      </c>
      <c r="R13" s="49">
        <v>5.5955999999999999E-2</v>
      </c>
      <c r="S13" s="49">
        <v>5.4448999999999997E-2</v>
      </c>
      <c r="T13" s="49">
        <v>5.4077500000000001E-2</v>
      </c>
      <c r="U13" s="49">
        <v>5.6839000000000001E-2</v>
      </c>
      <c r="V13" s="50">
        <v>5.5537499999999997E-2</v>
      </c>
      <c r="W13" s="50">
        <v>5.6264500000000002E-2</v>
      </c>
      <c r="Z13" s="2">
        <v>6</v>
      </c>
      <c r="AA13" s="85">
        <v>5.5556198350560582E-2</v>
      </c>
      <c r="AB13" s="85">
        <f t="shared" si="1"/>
        <v>7.2223057855728759E-2</v>
      </c>
      <c r="AC13" s="85">
        <f t="shared" si="2"/>
        <v>3.8889338845392404E-2</v>
      </c>
      <c r="AD13" s="86"/>
      <c r="AE13" s="87">
        <f t="shared" si="3"/>
        <v>0.74276685939350096</v>
      </c>
      <c r="AF13" s="87">
        <f t="shared" si="0"/>
        <v>0.68144642418184254</v>
      </c>
      <c r="AG13" s="87">
        <f t="shared" si="0"/>
        <v>0.81071630501283465</v>
      </c>
      <c r="AI13" s="30">
        <v>0.3</v>
      </c>
    </row>
    <row r="14" spans="2:35" ht="19" customHeight="1" thickBot="1" x14ac:dyDescent="0.4">
      <c r="B14" s="10">
        <v>5</v>
      </c>
      <c r="C14" s="34">
        <v>6.2039999999999997</v>
      </c>
      <c r="D14" s="21">
        <v>4.8869999999999996</v>
      </c>
      <c r="E14" s="22">
        <v>2.8089999999999997</v>
      </c>
      <c r="F14" s="22">
        <v>2.8309999999999995</v>
      </c>
      <c r="G14" s="22">
        <v>4.1669999999999998</v>
      </c>
      <c r="H14" s="22">
        <v>1.8170000000000002</v>
      </c>
      <c r="I14" s="22">
        <f t="shared" si="4"/>
        <v>2.9059999999999997</v>
      </c>
      <c r="J14" s="23">
        <f t="shared" si="5"/>
        <v>-0.58119999999999994</v>
      </c>
      <c r="K14" s="41">
        <f t="shared" si="6"/>
        <v>5.6227999999999998</v>
      </c>
      <c r="P14" s="31"/>
      <c r="Q14" s="31" t="s">
        <v>31</v>
      </c>
      <c r="R14" s="44">
        <v>5.5895E-2</v>
      </c>
      <c r="S14" s="44">
        <v>5.4427500000000004E-2</v>
      </c>
      <c r="T14" s="44">
        <v>5.4108499999999997E-2</v>
      </c>
      <c r="U14" s="44">
        <v>5.6833999999999996E-2</v>
      </c>
      <c r="V14" s="47">
        <v>5.55135E-2</v>
      </c>
      <c r="W14" s="47">
        <v>5.6226000000000005E-2</v>
      </c>
      <c r="Z14" s="2">
        <v>7</v>
      </c>
      <c r="AA14" s="85">
        <v>5.5582273377935421E-2</v>
      </c>
      <c r="AB14" s="85">
        <f t="shared" si="1"/>
        <v>7.2256955391316047E-2</v>
      </c>
      <c r="AC14" s="85">
        <f t="shared" si="2"/>
        <v>3.8907591364554794E-2</v>
      </c>
      <c r="AD14" s="86"/>
      <c r="AE14" s="87">
        <f t="shared" si="3"/>
        <v>0.70356046189121513</v>
      </c>
      <c r="AF14" s="87">
        <f t="shared" si="0"/>
        <v>0.63541480808808715</v>
      </c>
      <c r="AG14" s="87">
        <f t="shared" si="0"/>
        <v>0.78027918550574471</v>
      </c>
      <c r="AI14" s="30">
        <v>0.3</v>
      </c>
    </row>
    <row r="15" spans="2:35" ht="19" customHeight="1" x14ac:dyDescent="0.35">
      <c r="B15" s="10">
        <v>6</v>
      </c>
      <c r="C15" s="33">
        <v>6.1980000000000004</v>
      </c>
      <c r="D15" s="19">
        <v>4.8500000000000005</v>
      </c>
      <c r="E15" s="15">
        <v>2.8069999999999999</v>
      </c>
      <c r="F15" s="15">
        <v>2.7650000000000006</v>
      </c>
      <c r="G15" s="15">
        <v>4.0860000000000003</v>
      </c>
      <c r="H15" s="15">
        <v>1.7730000000000006</v>
      </c>
      <c r="I15" s="39">
        <f t="shared" si="4"/>
        <v>2.8577500000000002</v>
      </c>
      <c r="J15" s="20">
        <f t="shared" si="5"/>
        <v>-0.57155000000000011</v>
      </c>
      <c r="K15" s="40">
        <f t="shared" si="6"/>
        <v>5.6264500000000002</v>
      </c>
      <c r="P15" s="31"/>
      <c r="Q15" s="31" t="s">
        <v>32</v>
      </c>
      <c r="R15" s="44">
        <v>5.5818000000000006E-2</v>
      </c>
      <c r="S15" s="44">
        <v>5.4387999999999999E-2</v>
      </c>
      <c r="T15" s="44">
        <v>5.4113499999999995E-2</v>
      </c>
      <c r="U15" s="44">
        <v>5.6779500000000004E-2</v>
      </c>
      <c r="V15" s="47">
        <v>5.5458999999999994E-2</v>
      </c>
      <c r="W15" s="47">
        <v>5.6162499999999997E-2</v>
      </c>
      <c r="Z15" s="2">
        <v>8</v>
      </c>
      <c r="AA15" s="85">
        <v>5.5594522193148421E-2</v>
      </c>
      <c r="AB15" s="85">
        <f t="shared" si="1"/>
        <v>6.3933700522120676E-2</v>
      </c>
      <c r="AC15" s="85">
        <f t="shared" si="2"/>
        <v>4.7255343864176159E-2</v>
      </c>
      <c r="AD15" s="86"/>
      <c r="AE15" s="87">
        <f t="shared" si="3"/>
        <v>0.66645609024842256</v>
      </c>
      <c r="AF15" s="87">
        <f t="shared" si="0"/>
        <v>0.62826195053976808</v>
      </c>
      <c r="AG15" s="87">
        <f t="shared" si="0"/>
        <v>0.7073031814490045</v>
      </c>
      <c r="AI15" s="29">
        <v>0.15</v>
      </c>
    </row>
    <row r="16" spans="2:35" ht="19" customHeight="1" x14ac:dyDescent="0.35">
      <c r="B16" s="10">
        <v>7</v>
      </c>
      <c r="C16" s="33">
        <v>6.1850000000000005</v>
      </c>
      <c r="D16" s="19">
        <v>4.8010000000000002</v>
      </c>
      <c r="E16" s="15">
        <v>2.7860000000000005</v>
      </c>
      <c r="F16" s="15">
        <v>2.7000000000000006</v>
      </c>
      <c r="G16" s="15">
        <v>3.9980000000000002</v>
      </c>
      <c r="H16" s="15">
        <v>1.7640000000000002</v>
      </c>
      <c r="I16" s="15">
        <f t="shared" si="4"/>
        <v>2.8119999999999998</v>
      </c>
      <c r="J16" s="20">
        <f t="shared" si="5"/>
        <v>-0.56240000000000001</v>
      </c>
      <c r="K16" s="13">
        <f t="shared" si="6"/>
        <v>5.6226000000000003</v>
      </c>
      <c r="P16" s="31"/>
      <c r="Q16" s="31" t="s">
        <v>33</v>
      </c>
      <c r="R16" s="44">
        <v>5.5725999999999998E-2</v>
      </c>
      <c r="S16" s="44">
        <v>5.4336999999999996E-2</v>
      </c>
      <c r="T16" s="44">
        <v>5.4086999999999996E-2</v>
      </c>
      <c r="U16" s="44">
        <v>5.6690500000000005E-2</v>
      </c>
      <c r="V16" s="47">
        <v>5.5388E-2</v>
      </c>
      <c r="W16" s="47">
        <v>5.6066499999999998E-2</v>
      </c>
      <c r="Z16" s="2">
        <v>9</v>
      </c>
      <c r="AA16" s="85">
        <v>5.5598063503259354E-2</v>
      </c>
      <c r="AB16" s="85">
        <f t="shared" si="1"/>
        <v>6.3937773028748257E-2</v>
      </c>
      <c r="AC16" s="85">
        <f t="shared" si="2"/>
        <v>4.7258353977770451E-2</v>
      </c>
      <c r="AD16" s="86"/>
      <c r="AE16" s="87">
        <f t="shared" si="3"/>
        <v>0.6313381435794464</v>
      </c>
      <c r="AF16" s="87">
        <f t="shared" si="0"/>
        <v>0.59048934099759853</v>
      </c>
      <c r="AG16" s="87">
        <f t="shared" si="0"/>
        <v>0.67537101184277826</v>
      </c>
      <c r="AI16" s="29">
        <v>0.15</v>
      </c>
    </row>
    <row r="17" spans="2:35" ht="19" customHeight="1" thickBot="1" x14ac:dyDescent="0.4">
      <c r="B17" s="10">
        <v>8</v>
      </c>
      <c r="C17" s="33">
        <v>6.1680000000000001</v>
      </c>
      <c r="D17" s="19">
        <v>4.7389999999999999</v>
      </c>
      <c r="E17" s="15">
        <v>2.7560000000000002</v>
      </c>
      <c r="F17" s="15">
        <v>2.6470000000000002</v>
      </c>
      <c r="G17" s="15">
        <v>3.91</v>
      </c>
      <c r="H17" s="15">
        <v>1.7220000000000004</v>
      </c>
      <c r="I17" s="15">
        <f t="shared" si="4"/>
        <v>2.75875</v>
      </c>
      <c r="J17" s="20">
        <f t="shared" si="5"/>
        <v>-0.55175000000000007</v>
      </c>
      <c r="K17" s="13">
        <f t="shared" si="6"/>
        <v>5.61625</v>
      </c>
      <c r="P17" s="31"/>
      <c r="Q17" s="31" t="s">
        <v>34</v>
      </c>
      <c r="R17" s="45">
        <v>5.5621000000000004E-2</v>
      </c>
      <c r="S17" s="45">
        <v>5.4268499999999997E-2</v>
      </c>
      <c r="T17" s="45">
        <v>5.4044999999999996E-2</v>
      </c>
      <c r="U17" s="45">
        <v>5.6579000000000004E-2</v>
      </c>
      <c r="V17" s="48">
        <v>5.5296999999999999E-2</v>
      </c>
      <c r="W17" s="48">
        <v>5.5965999999999995E-2</v>
      </c>
      <c r="Z17" s="2">
        <v>10</v>
      </c>
      <c r="AA17" s="85">
        <v>5.5595933164210409E-2</v>
      </c>
      <c r="AB17" s="85">
        <f t="shared" si="1"/>
        <v>6.3935323138841968E-2</v>
      </c>
      <c r="AC17" s="85">
        <f t="shared" si="2"/>
        <v>4.7256543189578844E-2</v>
      </c>
      <c r="AD17" s="86"/>
      <c r="AE17" s="87">
        <f t="shared" si="3"/>
        <v>0.59809720169783498</v>
      </c>
      <c r="AF17" s="87">
        <f t="shared" si="0"/>
        <v>0.55501578499472981</v>
      </c>
      <c r="AG17" s="87">
        <f t="shared" si="0"/>
        <v>0.64490495890118305</v>
      </c>
      <c r="AI17" s="29">
        <v>0.15</v>
      </c>
    </row>
    <row r="18" spans="2:35" ht="19" customHeight="1" x14ac:dyDescent="0.35">
      <c r="B18" s="10">
        <v>9</v>
      </c>
      <c r="C18" s="33">
        <v>6.15</v>
      </c>
      <c r="D18" s="19">
        <v>4.6660000000000004</v>
      </c>
      <c r="E18" s="15">
        <v>2.7220000000000004</v>
      </c>
      <c r="F18" s="15">
        <v>2.5940000000000003</v>
      </c>
      <c r="G18" s="15">
        <v>3.8270000000000004</v>
      </c>
      <c r="H18" s="15">
        <v>1.7240000000000002</v>
      </c>
      <c r="I18" s="15">
        <f t="shared" si="4"/>
        <v>2.7167500000000002</v>
      </c>
      <c r="J18" s="20">
        <f t="shared" si="5"/>
        <v>-0.54335000000000011</v>
      </c>
      <c r="K18" s="13">
        <f t="shared" si="6"/>
        <v>5.6066500000000001</v>
      </c>
      <c r="Z18" s="2">
        <v>11</v>
      </c>
      <c r="AA18" s="85">
        <v>5.5590033265630945E-2</v>
      </c>
      <c r="AB18" s="85">
        <f t="shared" si="1"/>
        <v>6.3928538255475578E-2</v>
      </c>
      <c r="AC18" s="85">
        <f t="shared" si="2"/>
        <v>4.7251528275786304E-2</v>
      </c>
      <c r="AD18" s="86"/>
      <c r="AE18" s="87">
        <f t="shared" si="3"/>
        <v>0.56662998037220025</v>
      </c>
      <c r="AF18" s="87">
        <f t="shared" si="0"/>
        <v>0.5216980188829593</v>
      </c>
      <c r="AG18" s="87">
        <f t="shared" si="0"/>
        <v>0.61583514578107623</v>
      </c>
      <c r="AI18" s="29">
        <v>0.15</v>
      </c>
    </row>
    <row r="19" spans="2:35" ht="19" customHeight="1" thickBot="1" x14ac:dyDescent="0.4">
      <c r="B19" s="11">
        <v>10</v>
      </c>
      <c r="C19" s="34">
        <v>6.13</v>
      </c>
      <c r="D19" s="21">
        <v>4.58</v>
      </c>
      <c r="E19" s="22">
        <v>2.6849999999999996</v>
      </c>
      <c r="F19" s="22">
        <v>2.5399999999999996</v>
      </c>
      <c r="G19" s="22">
        <v>3.7499999999999996</v>
      </c>
      <c r="H19" s="22">
        <v>1.6929999999999996</v>
      </c>
      <c r="I19" s="22">
        <f t="shared" si="4"/>
        <v>2.6669999999999998</v>
      </c>
      <c r="J19" s="23">
        <f t="shared" si="5"/>
        <v>-0.53339999999999999</v>
      </c>
      <c r="K19" s="14">
        <f t="shared" si="6"/>
        <v>5.5965999999999996</v>
      </c>
      <c r="P19" s="5"/>
      <c r="Q19" s="31" t="s">
        <v>18</v>
      </c>
      <c r="Z19" s="2">
        <v>12</v>
      </c>
      <c r="AA19" s="85">
        <v>5.5581606563490871E-2</v>
      </c>
      <c r="AB19" s="85">
        <f t="shared" si="1"/>
        <v>6.3918847548014496E-2</v>
      </c>
      <c r="AC19" s="85">
        <f t="shared" si="2"/>
        <v>4.7244365578967239E-2</v>
      </c>
      <c r="AD19" s="86"/>
      <c r="AE19" s="87">
        <f t="shared" si="3"/>
        <v>0.53683909836224086</v>
      </c>
      <c r="AF19" s="87">
        <f t="shared" si="0"/>
        <v>0.49040198607725322</v>
      </c>
      <c r="AG19" s="87">
        <f t="shared" si="0"/>
        <v>0.588095189560084</v>
      </c>
      <c r="AI19" s="29">
        <v>0.15</v>
      </c>
    </row>
    <row r="20" spans="2:35" ht="19" customHeight="1" thickBot="1" x14ac:dyDescent="0.4">
      <c r="Q20" s="61"/>
      <c r="R20" s="76"/>
      <c r="S20" s="63" t="str">
        <f>S7</f>
        <v>20240831</v>
      </c>
      <c r="T20" s="63" t="str">
        <f t="shared" ref="T20:W20" si="7">T7</f>
        <v>20240930</v>
      </c>
      <c r="U20" s="63" t="str">
        <f t="shared" si="7"/>
        <v>20241031</v>
      </c>
      <c r="V20" s="63" t="str">
        <f t="shared" si="7"/>
        <v>20241130</v>
      </c>
      <c r="W20" s="63">
        <f t="shared" si="7"/>
        <v>20241231</v>
      </c>
      <c r="Z20" s="2">
        <v>13</v>
      </c>
      <c r="AA20" s="85">
        <v>5.5571491827078212E-2</v>
      </c>
      <c r="AB20" s="85">
        <f t="shared" si="1"/>
        <v>6.3907215601139933E-2</v>
      </c>
      <c r="AC20" s="85">
        <f t="shared" si="2"/>
        <v>4.7235768053016478E-2</v>
      </c>
      <c r="AD20" s="86"/>
      <c r="AE20" s="87">
        <f t="shared" si="3"/>
        <v>0.50863277652958283</v>
      </c>
      <c r="AF20" s="87">
        <f t="shared" si="0"/>
        <v>0.46100227702413171</v>
      </c>
      <c r="AG20" s="87">
        <f t="shared" si="0"/>
        <v>0.56162206553324778</v>
      </c>
      <c r="AI20" s="29">
        <v>0.15</v>
      </c>
    </row>
    <row r="21" spans="2:35" ht="19" customHeight="1" x14ac:dyDescent="0.35">
      <c r="P21" s="31"/>
      <c r="Q21" s="31" t="s">
        <v>25</v>
      </c>
      <c r="R21" s="77">
        <v>0</v>
      </c>
      <c r="S21" s="51">
        <f t="shared" ref="S21:W30" si="8">10000 * (S8-R8)</f>
        <v>-19.455000000000098</v>
      </c>
      <c r="T21" s="51">
        <f>10000 * (T8-S8)</f>
        <v>-11.25999999999995</v>
      </c>
      <c r="U21" s="51">
        <f t="shared" si="8"/>
        <v>15.829999999999941</v>
      </c>
      <c r="V21" s="51">
        <f t="shared" si="8"/>
        <v>-2.6400000000000032</v>
      </c>
      <c r="W21" s="52">
        <f>10000 * (W8-V8)</f>
        <v>0.43000000000008309</v>
      </c>
      <c r="Z21" s="2">
        <v>14</v>
      </c>
      <c r="AA21" s="85">
        <v>5.5560269641436788E-2</v>
      </c>
      <c r="AB21" s="85">
        <f t="shared" si="1"/>
        <v>6.3894310087652298E-2</v>
      </c>
      <c r="AC21" s="85">
        <f t="shared" si="2"/>
        <v>4.7226229195221271E-2</v>
      </c>
      <c r="AD21" s="86"/>
      <c r="AE21" s="87">
        <f t="shared" si="3"/>
        <v>0.48192451856056973</v>
      </c>
      <c r="AF21" s="87">
        <f t="shared" si="0"/>
        <v>0.43338156767454972</v>
      </c>
      <c r="AG21" s="87">
        <f t="shared" si="0"/>
        <v>0.53635594557412247</v>
      </c>
      <c r="AI21" s="29">
        <v>0.15</v>
      </c>
    </row>
    <row r="22" spans="2:35" ht="19" customHeight="1" x14ac:dyDescent="0.35">
      <c r="P22" s="31"/>
      <c r="Q22" s="31" t="s">
        <v>26</v>
      </c>
      <c r="R22" s="78">
        <v>0</v>
      </c>
      <c r="S22" s="53">
        <f t="shared" si="8"/>
        <v>-18.989999999999981</v>
      </c>
      <c r="T22" s="53">
        <f t="shared" si="8"/>
        <v>-10.135000000000074</v>
      </c>
      <c r="U22" s="53">
        <f t="shared" si="8"/>
        <v>22.725000000000037</v>
      </c>
      <c r="V22" s="53">
        <f t="shared" si="8"/>
        <v>-5.7250000000000352</v>
      </c>
      <c r="W22" s="54">
        <f t="shared" si="8"/>
        <v>4.3750000000000728</v>
      </c>
      <c r="Z22" s="2">
        <v>15</v>
      </c>
      <c r="AA22" s="85">
        <v>5.5548349789057205E-2</v>
      </c>
      <c r="AB22" s="85">
        <f t="shared" si="1"/>
        <v>6.3880602257415778E-2</v>
      </c>
      <c r="AC22" s="85">
        <f t="shared" si="2"/>
        <v>4.7216097320698626E-2</v>
      </c>
      <c r="AD22" s="86"/>
      <c r="AE22" s="87">
        <f t="shared" si="3"/>
        <v>0.45663279477500091</v>
      </c>
      <c r="AF22" s="87">
        <f t="shared" si="0"/>
        <v>0.40743007906517859</v>
      </c>
      <c r="AG22" s="87">
        <f t="shared" si="0"/>
        <v>0.51224002990430884</v>
      </c>
      <c r="AI22" s="29">
        <v>0.15</v>
      </c>
    </row>
    <row r="23" spans="2:35" ht="19" customHeight="1" x14ac:dyDescent="0.35">
      <c r="B23" s="5"/>
      <c r="C23" s="2" t="s">
        <v>5</v>
      </c>
      <c r="D23" s="140" t="s">
        <v>14</v>
      </c>
      <c r="E23" s="141"/>
      <c r="F23" s="141"/>
      <c r="G23" s="141"/>
      <c r="H23" s="141"/>
      <c r="I23" s="142"/>
      <c r="K23" s="143" t="s">
        <v>20</v>
      </c>
      <c r="P23" s="31"/>
      <c r="Q23" s="31" t="s">
        <v>27</v>
      </c>
      <c r="R23" s="78">
        <v>0</v>
      </c>
      <c r="S23" s="53">
        <f t="shared" si="8"/>
        <v>-17.174999999999969</v>
      </c>
      <c r="T23" s="53">
        <f t="shared" si="8"/>
        <v>-8.0450000000001349</v>
      </c>
      <c r="U23" s="53">
        <f t="shared" si="8"/>
        <v>26.770000000000056</v>
      </c>
      <c r="V23" s="53">
        <f t="shared" si="8"/>
        <v>-9.1849999999999579</v>
      </c>
      <c r="W23" s="54">
        <f t="shared" si="8"/>
        <v>6.0749999999999691</v>
      </c>
      <c r="Z23" s="2">
        <v>16</v>
      </c>
      <c r="AA23" s="85">
        <v>5.5536025774372888E-2</v>
      </c>
      <c r="AB23" s="85">
        <f t="shared" si="1"/>
        <v>6.3866429640528813E-2</v>
      </c>
      <c r="AC23" s="85">
        <f t="shared" si="2"/>
        <v>4.7205621908216956E-2</v>
      </c>
      <c r="AD23" s="86"/>
      <c r="AE23" s="87">
        <f t="shared" si="3"/>
        <v>0.4326807384132732</v>
      </c>
      <c r="AF23" s="87">
        <f t="shared" si="0"/>
        <v>0.3830450670068693</v>
      </c>
      <c r="AG23" s="87">
        <f t="shared" si="0"/>
        <v>0.48922038118639088</v>
      </c>
      <c r="AI23" s="29">
        <v>0.15</v>
      </c>
    </row>
    <row r="24" spans="2:35" ht="19" customHeight="1" x14ac:dyDescent="0.35">
      <c r="B24" s="3"/>
      <c r="C24" s="4" t="s">
        <v>1</v>
      </c>
      <c r="D24" s="6" t="s">
        <v>0</v>
      </c>
      <c r="E24" s="6" t="s">
        <v>13</v>
      </c>
      <c r="F24" s="6" t="s">
        <v>2</v>
      </c>
      <c r="G24" s="6" t="s">
        <v>3</v>
      </c>
      <c r="H24" s="6" t="s">
        <v>68</v>
      </c>
      <c r="I24" s="7" t="s">
        <v>6</v>
      </c>
      <c r="J24" s="8" t="s">
        <v>7</v>
      </c>
      <c r="K24" s="144"/>
      <c r="P24" s="31"/>
      <c r="Q24" s="31" t="s">
        <v>28</v>
      </c>
      <c r="R24" s="78">
        <v>0</v>
      </c>
      <c r="S24" s="53">
        <f t="shared" si="8"/>
        <v>-15.849999999999961</v>
      </c>
      <c r="T24" s="53">
        <f t="shared" si="8"/>
        <v>-5.9100000000000126</v>
      </c>
      <c r="U24" s="53">
        <f t="shared" si="8"/>
        <v>27.550000000000075</v>
      </c>
      <c r="V24" s="53">
        <f t="shared" si="8"/>
        <v>-11.644999999999989</v>
      </c>
      <c r="W24" s="54">
        <f t="shared" si="8"/>
        <v>7.1299999999999137</v>
      </c>
      <c r="Z24" s="2">
        <v>17</v>
      </c>
      <c r="AA24" s="85">
        <v>5.5523510025301537E-2</v>
      </c>
      <c r="AB24" s="85">
        <f t="shared" si="1"/>
        <v>6.3852036529096767E-2</v>
      </c>
      <c r="AC24" s="85">
        <f t="shared" si="2"/>
        <v>4.7194983521506306E-2</v>
      </c>
      <c r="AD24" s="86"/>
      <c r="AE24" s="87">
        <f t="shared" si="3"/>
        <v>0.40999585826823876</v>
      </c>
      <c r="AF24" s="87">
        <f t="shared" si="0"/>
        <v>0.36013034475248351</v>
      </c>
      <c r="AG24" s="87">
        <f t="shared" si="0"/>
        <v>0.46724576503568965</v>
      </c>
      <c r="AI24" s="29">
        <v>0.15</v>
      </c>
    </row>
    <row r="25" spans="2:35" ht="19" customHeight="1" thickBot="1" x14ac:dyDescent="0.4">
      <c r="B25" s="25">
        <v>20241130</v>
      </c>
      <c r="C25" s="2"/>
      <c r="D25" s="2"/>
      <c r="E25" s="2"/>
      <c r="F25" s="2"/>
      <c r="G25" s="2"/>
      <c r="H25" s="2"/>
      <c r="I25" s="2"/>
      <c r="J25" s="2"/>
      <c r="P25" s="31"/>
      <c r="Q25" s="31" t="s">
        <v>29</v>
      </c>
      <c r="R25" s="78">
        <v>0</v>
      </c>
      <c r="S25" s="53">
        <f>10000 * (S12-R12)</f>
        <v>-15.400000000000066</v>
      </c>
      <c r="T25" s="53">
        <f t="shared" si="8"/>
        <v>-4.51</v>
      </c>
      <c r="U25" s="53">
        <f t="shared" si="8"/>
        <v>27.775000000000023</v>
      </c>
      <c r="V25" s="53">
        <f t="shared" si="8"/>
        <v>-12.729999999999963</v>
      </c>
      <c r="W25" s="54">
        <f t="shared" si="8"/>
        <v>7.2099999999999937</v>
      </c>
      <c r="Z25" s="2">
        <v>18</v>
      </c>
      <c r="AA25" s="85">
        <v>5.5510957290987761E-2</v>
      </c>
      <c r="AB25" s="85">
        <f t="shared" si="1"/>
        <v>6.3837600884635914E-2</v>
      </c>
      <c r="AC25" s="85">
        <f t="shared" si="2"/>
        <v>4.7184313697339594E-2</v>
      </c>
      <c r="AD25" s="86"/>
      <c r="AE25" s="87">
        <f t="shared" si="3"/>
        <v>0.38850976889551569</v>
      </c>
      <c r="AF25" s="87">
        <f t="shared" si="0"/>
        <v>0.33859583867773563</v>
      </c>
      <c r="AG25" s="87">
        <f t="shared" si="0"/>
        <v>0.4462674987093288</v>
      </c>
      <c r="AI25" s="29">
        <v>0.15</v>
      </c>
    </row>
    <row r="26" spans="2:35" ht="19" customHeight="1" x14ac:dyDescent="0.35">
      <c r="B26" s="9">
        <v>1</v>
      </c>
      <c r="C26" s="32">
        <v>6.5140000000000002</v>
      </c>
      <c r="D26" s="16">
        <v>5.0170000000000003</v>
      </c>
      <c r="E26" s="16">
        <v>2.8160000000000003</v>
      </c>
      <c r="F26" s="17">
        <v>3.5460000000000003</v>
      </c>
      <c r="G26" s="17">
        <v>4.5920000000000005</v>
      </c>
      <c r="H26" s="17">
        <v>1.9089999999999998</v>
      </c>
      <c r="I26" s="17">
        <f>IF(  ABS( MAX( D26:H26 ) )  &gt;  ABS(  MIN(D26:H26 ) ),
                                                 (  SUM(D26:H26) - ABS( MAX(D26:H26) ) ) / 4,
                                                  (  SUM(D26:H26) +  ABS( MIN(D26:H26)  )  )   / 4 )</f>
        <v>3.2157500000000008</v>
      </c>
      <c r="J26" s="18">
        <f xml:space="preserve"> IF( I26 &gt; 0, MAX( -$K$3, -I26*$K$4 ), MIN( $K$3, -I26*$K$4 )  )</f>
        <v>-0.64315000000000022</v>
      </c>
      <c r="K26" s="12">
        <f>C26+J26</f>
        <v>5.8708499999999999</v>
      </c>
      <c r="P26" s="31"/>
      <c r="Q26" s="31" t="s">
        <v>30</v>
      </c>
      <c r="R26" s="77">
        <v>0</v>
      </c>
      <c r="S26" s="51">
        <f t="shared" si="8"/>
        <v>-15.070000000000014</v>
      </c>
      <c r="T26" s="51">
        <f t="shared" si="8"/>
        <v>-3.7149999999999683</v>
      </c>
      <c r="U26" s="51">
        <f t="shared" si="8"/>
        <v>27.615000000000002</v>
      </c>
      <c r="V26" s="51">
        <f t="shared" si="8"/>
        <v>-13.01500000000004</v>
      </c>
      <c r="W26" s="52">
        <f t="shared" si="8"/>
        <v>7.2700000000000546</v>
      </c>
      <c r="Z26" s="2">
        <v>19</v>
      </c>
      <c r="AA26" s="85">
        <v>5.5498480588870081E-2</v>
      </c>
      <c r="AB26" s="85">
        <f t="shared" si="1"/>
        <v>6.3823252677200584E-2</v>
      </c>
      <c r="AC26" s="85">
        <f t="shared" si="2"/>
        <v>4.717370850053957E-2</v>
      </c>
      <c r="AD26" s="86"/>
      <c r="AE26" s="87">
        <f t="shared" si="3"/>
        <v>0.3681579383575429</v>
      </c>
      <c r="AF26" s="87">
        <f t="shared" si="0"/>
        <v>0.31835717569845562</v>
      </c>
      <c r="AG26" s="87">
        <f t="shared" si="0"/>
        <v>0.4262393085613419</v>
      </c>
      <c r="AI26" s="29">
        <v>0.15</v>
      </c>
    </row>
    <row r="27" spans="2:35" ht="19" customHeight="1" x14ac:dyDescent="0.35">
      <c r="B27" s="10">
        <v>2</v>
      </c>
      <c r="C27" s="33">
        <v>6.2229999999999999</v>
      </c>
      <c r="D27" s="19">
        <v>4.7759999999999998</v>
      </c>
      <c r="E27" s="15">
        <v>2.8169999999999997</v>
      </c>
      <c r="F27" s="15">
        <v>3.15</v>
      </c>
      <c r="G27" s="15">
        <v>4.3659999999999997</v>
      </c>
      <c r="H27" s="15">
        <v>1.859</v>
      </c>
      <c r="I27" s="15">
        <f t="shared" ref="I27:I35" si="9">IF(  ABS( MAX( D27:H27 ) )  &gt;  ABS(  MIN(D27:H27 ) ),
                                                 (  SUM(D27:H27) - ABS( MAX(D27:H27) ) ) / 4,
                                                  (  SUM(D27:H27) +  ABS( MIN(D27:H27)  )  )   / 4 )</f>
        <v>3.048</v>
      </c>
      <c r="J27" s="20">
        <f t="shared" ref="J27:J35" si="10" xml:space="preserve"> IF( I27 &gt; 0, MAX( -$K$3, -I27*$K$4 ), MIN( $K$3, -I27*$K$4 )  )</f>
        <v>-0.60960000000000003</v>
      </c>
      <c r="K27" s="13">
        <f t="shared" ref="K27:K35" si="11">C27+J27</f>
        <v>5.6133999999999995</v>
      </c>
      <c r="P27" s="31"/>
      <c r="Q27" s="31" t="s">
        <v>31</v>
      </c>
      <c r="R27" s="78">
        <v>0</v>
      </c>
      <c r="S27" s="53">
        <f t="shared" si="8"/>
        <v>-14.674999999999965</v>
      </c>
      <c r="T27" s="53">
        <f t="shared" si="8"/>
        <v>-3.1900000000000679</v>
      </c>
      <c r="U27" s="53">
        <f t="shared" si="8"/>
        <v>27.254999999999988</v>
      </c>
      <c r="V27" s="53">
        <f t="shared" si="8"/>
        <v>-13.204999999999952</v>
      </c>
      <c r="W27" s="54">
        <f t="shared" si="8"/>
        <v>7.125000000000048</v>
      </c>
      <c r="Z27" s="2">
        <v>20</v>
      </c>
      <c r="AA27" s="85">
        <v>5.5486162312813558E-2</v>
      </c>
      <c r="AB27" s="85">
        <f t="shared" si="1"/>
        <v>6.3809086659735587E-2</v>
      </c>
      <c r="AC27" s="85">
        <f t="shared" si="2"/>
        <v>4.7163237965891523E-2</v>
      </c>
      <c r="AD27" s="86"/>
      <c r="AE27" s="87">
        <f t="shared" si="3"/>
        <v>0.3488794528415054</v>
      </c>
      <c r="AF27" s="87">
        <f t="shared" si="0"/>
        <v>0.29933530057765906</v>
      </c>
      <c r="AG27" s="87">
        <f t="shared" si="0"/>
        <v>0.40711719625872894</v>
      </c>
      <c r="AI27" s="29">
        <v>0.15</v>
      </c>
    </row>
    <row r="28" spans="2:35" ht="19" customHeight="1" x14ac:dyDescent="0.35">
      <c r="B28" s="10">
        <v>3</v>
      </c>
      <c r="C28" s="33">
        <v>6.1719999999999997</v>
      </c>
      <c r="D28" s="19">
        <v>4.7149999999999999</v>
      </c>
      <c r="E28" s="15">
        <v>2.907</v>
      </c>
      <c r="F28" s="15">
        <v>3.0029999999999992</v>
      </c>
      <c r="G28" s="15">
        <v>4.3330000000000002</v>
      </c>
      <c r="H28" s="15">
        <v>1.9309999999999992</v>
      </c>
      <c r="I28" s="15">
        <f t="shared" si="9"/>
        <v>3.0434999999999999</v>
      </c>
      <c r="J28" s="20">
        <f t="shared" si="10"/>
        <v>-0.60870000000000002</v>
      </c>
      <c r="K28" s="13">
        <f t="shared" si="11"/>
        <v>5.5632999999999999</v>
      </c>
      <c r="P28" s="31"/>
      <c r="Q28" s="31" t="s">
        <v>32</v>
      </c>
      <c r="R28" s="78">
        <v>0</v>
      </c>
      <c r="S28" s="53">
        <f t="shared" si="8"/>
        <v>-14.300000000000077</v>
      </c>
      <c r="T28" s="53">
        <f t="shared" si="8"/>
        <v>-2.7450000000000392</v>
      </c>
      <c r="U28" s="53">
        <f t="shared" si="8"/>
        <v>26.660000000000085</v>
      </c>
      <c r="V28" s="53">
        <f t="shared" si="8"/>
        <v>-13.205000000000092</v>
      </c>
      <c r="W28" s="54">
        <f t="shared" si="8"/>
        <v>7.0350000000000277</v>
      </c>
      <c r="Z28" s="2">
        <v>21</v>
      </c>
      <c r="AA28" s="85">
        <v>5.5474062118915368E-2</v>
      </c>
      <c r="AB28" s="85">
        <f t="shared" si="1"/>
        <v>6.3795171436752673E-2</v>
      </c>
      <c r="AC28" s="85">
        <f t="shared" si="2"/>
        <v>4.7152952801078063E-2</v>
      </c>
      <c r="AD28" s="86"/>
      <c r="AE28" s="87">
        <f t="shared" si="3"/>
        <v>0.33061679721263942</v>
      </c>
      <c r="AF28" s="87">
        <f t="shared" si="0"/>
        <v>0.28145612107431045</v>
      </c>
      <c r="AG28" s="87">
        <f t="shared" si="0"/>
        <v>0.3888593134554606</v>
      </c>
      <c r="AI28" s="29">
        <v>0.15</v>
      </c>
    </row>
    <row r="29" spans="2:35" ht="19" customHeight="1" x14ac:dyDescent="0.35">
      <c r="B29" s="10">
        <v>4</v>
      </c>
      <c r="C29" s="33">
        <v>6.1550000000000002</v>
      </c>
      <c r="D29" s="19">
        <v>4.657</v>
      </c>
      <c r="E29" s="15">
        <v>2.9720000000000004</v>
      </c>
      <c r="F29" s="15">
        <v>2.8950000000000005</v>
      </c>
      <c r="G29" s="15">
        <v>4.2919999999999998</v>
      </c>
      <c r="H29" s="15">
        <v>2.0010000000000003</v>
      </c>
      <c r="I29" s="15">
        <f t="shared" si="9"/>
        <v>3.04</v>
      </c>
      <c r="J29" s="20">
        <f t="shared" si="10"/>
        <v>-0.6080000000000001</v>
      </c>
      <c r="K29" s="13">
        <f t="shared" si="11"/>
        <v>5.5470000000000006</v>
      </c>
      <c r="P29" s="31"/>
      <c r="Q29" s="31" t="s">
        <v>33</v>
      </c>
      <c r="R29" s="78">
        <v>0</v>
      </c>
      <c r="S29" s="53">
        <f t="shared" si="8"/>
        <v>-13.890000000000013</v>
      </c>
      <c r="T29" s="53">
        <f t="shared" si="8"/>
        <v>-2.5000000000000022</v>
      </c>
      <c r="U29" s="53">
        <f t="shared" si="8"/>
        <v>26.035000000000085</v>
      </c>
      <c r="V29" s="53">
        <f t="shared" si="8"/>
        <v>-13.02500000000005</v>
      </c>
      <c r="W29" s="54">
        <f t="shared" si="8"/>
        <v>6.7849999999999859</v>
      </c>
      <c r="Z29" s="2">
        <v>22</v>
      </c>
      <c r="AA29" s="85">
        <v>5.5462222617554513E-2</v>
      </c>
      <c r="AB29" s="85">
        <f t="shared" si="1"/>
        <v>6.3781556010187687E-2</v>
      </c>
      <c r="AC29" s="85">
        <f t="shared" si="2"/>
        <v>4.7142889224921332E-2</v>
      </c>
      <c r="AD29" s="86"/>
      <c r="AE29" s="87">
        <f t="shared" si="3"/>
        <v>0.31331565045998677</v>
      </c>
      <c r="AF29" s="87">
        <f t="shared" si="0"/>
        <v>0.26465017886915998</v>
      </c>
      <c r="AG29" s="87">
        <f t="shared" si="0"/>
        <v>0.37142584447954702</v>
      </c>
      <c r="AI29" s="29">
        <v>0.15</v>
      </c>
    </row>
    <row r="30" spans="2:35" ht="19" customHeight="1" thickBot="1" x14ac:dyDescent="0.4">
      <c r="B30" s="10">
        <v>5</v>
      </c>
      <c r="C30" s="34">
        <v>6.1580000000000004</v>
      </c>
      <c r="D30" s="21">
        <v>4.6180000000000003</v>
      </c>
      <c r="E30" s="22">
        <v>3.0230000000000001</v>
      </c>
      <c r="F30" s="22">
        <v>2.8220000000000001</v>
      </c>
      <c r="G30" s="22">
        <v>4.2380000000000004</v>
      </c>
      <c r="H30" s="22">
        <v>2.0630000000000006</v>
      </c>
      <c r="I30" s="22">
        <f t="shared" si="9"/>
        <v>3.0365000000000006</v>
      </c>
      <c r="J30" s="23">
        <f t="shared" si="10"/>
        <v>-0.60730000000000017</v>
      </c>
      <c r="K30" s="41">
        <f t="shared" si="11"/>
        <v>5.5507</v>
      </c>
      <c r="P30" s="31"/>
      <c r="Q30" s="31" t="s">
        <v>34</v>
      </c>
      <c r="R30" s="79">
        <v>0</v>
      </c>
      <c r="S30" s="55">
        <f t="shared" si="8"/>
        <v>-13.525000000000064</v>
      </c>
      <c r="T30" s="55">
        <f t="shared" si="8"/>
        <v>-2.2350000000000145</v>
      </c>
      <c r="U30" s="55">
        <f t="shared" si="8"/>
        <v>25.340000000000085</v>
      </c>
      <c r="V30" s="55">
        <f t="shared" si="8"/>
        <v>-12.820000000000054</v>
      </c>
      <c r="W30" s="56">
        <f t="shared" si="8"/>
        <v>6.6899999999999595</v>
      </c>
      <c r="Z30" s="2">
        <v>23</v>
      </c>
      <c r="AA30" s="85">
        <v>5.5450673542309037E-2</v>
      </c>
      <c r="AB30" s="85">
        <f t="shared" si="1"/>
        <v>6.3768274573655387E-2</v>
      </c>
      <c r="AC30" s="85">
        <f t="shared" si="2"/>
        <v>4.713307251096268E-2</v>
      </c>
      <c r="AD30" s="86"/>
      <c r="AE30" s="87">
        <f t="shared" si="3"/>
        <v>0.29692469497824858</v>
      </c>
      <c r="AF30" s="87">
        <f t="shared" si="0"/>
        <v>0.24885234427812475</v>
      </c>
      <c r="AG30" s="87">
        <f t="shared" si="0"/>
        <v>0.35477889653061517</v>
      </c>
      <c r="AI30" s="29">
        <v>0.15</v>
      </c>
    </row>
    <row r="31" spans="2:35" ht="19" customHeight="1" x14ac:dyDescent="0.35">
      <c r="B31" s="10">
        <v>6</v>
      </c>
      <c r="C31" s="33">
        <v>6.1559999999999997</v>
      </c>
      <c r="D31" s="19">
        <v>4.5819999999999999</v>
      </c>
      <c r="E31" s="15">
        <v>3.0429999999999997</v>
      </c>
      <c r="F31" s="15">
        <v>2.7530000000000001</v>
      </c>
      <c r="G31" s="15">
        <v>4.1659999999999995</v>
      </c>
      <c r="H31" s="15">
        <v>2.0829999999999993</v>
      </c>
      <c r="I31" s="39">
        <f t="shared" si="9"/>
        <v>3.0112499999999995</v>
      </c>
      <c r="J31" s="20">
        <f t="shared" si="10"/>
        <v>-0.60224999999999995</v>
      </c>
      <c r="K31" s="40">
        <f t="shared" si="11"/>
        <v>5.55375</v>
      </c>
      <c r="Z31" s="2">
        <v>24</v>
      </c>
      <c r="AA31" s="85">
        <v>5.5439434842640134E-2</v>
      </c>
      <c r="AB31" s="85">
        <f t="shared" si="1"/>
        <v>6.3755350069036154E-2</v>
      </c>
      <c r="AC31" s="85">
        <f t="shared" si="2"/>
        <v>4.7123519616244114E-2</v>
      </c>
      <c r="AD31" s="86"/>
      <c r="AE31" s="87">
        <f t="shared" si="3"/>
        <v>0.28139543866278838</v>
      </c>
      <c r="AF31" s="87">
        <f t="shared" si="0"/>
        <v>0.23400153288151576</v>
      </c>
      <c r="AG31" s="87">
        <f t="shared" si="0"/>
        <v>0.33888239687334099</v>
      </c>
      <c r="AI31" s="29">
        <v>0.15</v>
      </c>
    </row>
    <row r="32" spans="2:35" ht="19" customHeight="1" thickBot="1" x14ac:dyDescent="0.4">
      <c r="B32" s="10">
        <v>7</v>
      </c>
      <c r="C32" s="33">
        <v>6.1459999999999999</v>
      </c>
      <c r="D32" s="19">
        <v>4.5359999999999996</v>
      </c>
      <c r="E32" s="15">
        <v>3.0389999999999997</v>
      </c>
      <c r="F32" s="15">
        <v>2.6869999999999998</v>
      </c>
      <c r="G32" s="15">
        <v>4.0839999999999996</v>
      </c>
      <c r="H32" s="15">
        <v>2.0830000000000002</v>
      </c>
      <c r="I32" s="15">
        <f t="shared" si="9"/>
        <v>2.9732499999999997</v>
      </c>
      <c r="J32" s="20">
        <f t="shared" si="10"/>
        <v>-0.59465000000000001</v>
      </c>
      <c r="K32" s="13">
        <f t="shared" si="11"/>
        <v>5.5513500000000002</v>
      </c>
      <c r="Z32" s="2">
        <v>25</v>
      </c>
      <c r="AA32" s="85">
        <v>5.5428519004094401E-2</v>
      </c>
      <c r="AB32" s="85">
        <f t="shared" si="1"/>
        <v>6.3742796854708558E-2</v>
      </c>
      <c r="AC32" s="85">
        <f t="shared" si="2"/>
        <v>4.7114241153480237E-2</v>
      </c>
      <c r="AD32" s="86"/>
      <c r="AE32" s="87">
        <f t="shared" si="3"/>
        <v>0.26668204885090635</v>
      </c>
      <c r="AF32" s="87">
        <f t="shared" si="0"/>
        <v>0.22004044233184039</v>
      </c>
      <c r="AG32" s="87">
        <f t="shared" si="0"/>
        <v>0.32370199652408521</v>
      </c>
      <c r="AI32" s="29">
        <v>0.15</v>
      </c>
    </row>
    <row r="33" spans="2:35" ht="19" customHeight="1" thickBot="1" x14ac:dyDescent="0.4">
      <c r="B33" s="10">
        <v>8</v>
      </c>
      <c r="C33" s="33">
        <v>6.1319999999999997</v>
      </c>
      <c r="D33" s="19">
        <v>4.4809999999999999</v>
      </c>
      <c r="E33" s="15">
        <v>3.0219999999999998</v>
      </c>
      <c r="F33" s="15">
        <v>2.6279999999999997</v>
      </c>
      <c r="G33" s="15">
        <v>4</v>
      </c>
      <c r="H33" s="15">
        <v>2.0720000000000001</v>
      </c>
      <c r="I33" s="15">
        <f t="shared" si="9"/>
        <v>2.9304999999999999</v>
      </c>
      <c r="J33" s="20">
        <f t="shared" si="10"/>
        <v>-0.58609999999999995</v>
      </c>
      <c r="K33" s="13">
        <f t="shared" si="11"/>
        <v>5.5458999999999996</v>
      </c>
      <c r="Q33" s="57">
        <f>K5</f>
        <v>20</v>
      </c>
      <c r="R33" s="2"/>
      <c r="S33" s="63" t="str">
        <f>S7</f>
        <v>20240831</v>
      </c>
      <c r="T33" s="63" t="str">
        <f t="shared" ref="T33:V33" si="12">T7</f>
        <v>20240930</v>
      </c>
      <c r="U33" s="63" t="str">
        <f t="shared" si="12"/>
        <v>20241031</v>
      </c>
      <c r="V33" s="63" t="str">
        <f t="shared" si="12"/>
        <v>20241130</v>
      </c>
      <c r="Z33" s="2">
        <v>26</v>
      </c>
      <c r="AA33" s="85">
        <v>5.5417932806134163E-2</v>
      </c>
      <c r="AB33" s="85">
        <f t="shared" si="1"/>
        <v>6.3730622727054279E-2</v>
      </c>
      <c r="AC33" s="85">
        <f t="shared" si="2"/>
        <v>4.710524288521404E-2</v>
      </c>
      <c r="AD33" s="86"/>
      <c r="AE33" s="87">
        <f t="shared" si="3"/>
        <v>0.25274119720871813</v>
      </c>
      <c r="AF33" s="87">
        <f t="shared" si="0"/>
        <v>0.20691530774064099</v>
      </c>
      <c r="AG33" s="87">
        <f t="shared" si="0"/>
        <v>0.309204979953142</v>
      </c>
      <c r="AI33" s="29">
        <v>0.15</v>
      </c>
    </row>
    <row r="34" spans="2:35" ht="19" customHeight="1" x14ac:dyDescent="0.35">
      <c r="B34" s="10">
        <v>9</v>
      </c>
      <c r="C34" s="33">
        <v>6.1159999999999997</v>
      </c>
      <c r="D34" s="19">
        <v>4.4139999999999997</v>
      </c>
      <c r="E34" s="15">
        <v>2.9999999999999996</v>
      </c>
      <c r="F34" s="15">
        <v>2.57</v>
      </c>
      <c r="G34" s="15">
        <v>3.9189999999999996</v>
      </c>
      <c r="H34" s="15">
        <v>2.0549999999999997</v>
      </c>
      <c r="I34" s="15">
        <f t="shared" si="9"/>
        <v>2.8859999999999997</v>
      </c>
      <c r="J34" s="20">
        <f t="shared" si="10"/>
        <v>-0.57719999999999994</v>
      </c>
      <c r="K34" s="13">
        <f t="shared" si="11"/>
        <v>5.5388000000000002</v>
      </c>
      <c r="P34" s="31"/>
      <c r="Q34" s="31" t="s">
        <v>25</v>
      </c>
      <c r="R34" s="77">
        <v>0</v>
      </c>
      <c r="S34" s="58">
        <f>IF( AND( ABS(S21) &gt; $Q$33,  SIGN(S21) &lt;&gt; SIGN(T21)  ),  1,  0  )</f>
        <v>0</v>
      </c>
      <c r="T34" s="58">
        <f t="shared" ref="T34:V34" si="13">IF( AND( ABS(T21) &gt; $Q$33,  SIGN(T21) &lt;&gt; SIGN(U21)  ),  1,  0  )</f>
        <v>0</v>
      </c>
      <c r="U34" s="58">
        <f t="shared" si="13"/>
        <v>0</v>
      </c>
      <c r="V34" s="58">
        <f t="shared" si="13"/>
        <v>0</v>
      </c>
      <c r="W34" s="80">
        <v>0</v>
      </c>
      <c r="Z34" s="2">
        <v>27</v>
      </c>
      <c r="AA34" s="85">
        <v>5.5407678665336357E-2</v>
      </c>
      <c r="AB34" s="85">
        <f t="shared" si="1"/>
        <v>6.3718830465136808E-2</v>
      </c>
      <c r="AC34" s="85">
        <f t="shared" si="2"/>
        <v>4.70965268655359E-2</v>
      </c>
      <c r="AD34" s="86"/>
      <c r="AE34" s="87">
        <f t="shared" si="3"/>
        <v>0.23953191473135835</v>
      </c>
      <c r="AF34" s="87">
        <f t="shared" si="0"/>
        <v>0.19457567417806593</v>
      </c>
      <c r="AG34" s="87">
        <f t="shared" si="0"/>
        <v>0.29536018035543216</v>
      </c>
      <c r="AI34" s="29">
        <v>0.15</v>
      </c>
    </row>
    <row r="35" spans="2:35" ht="19" customHeight="1" thickBot="1" x14ac:dyDescent="0.4">
      <c r="B35" s="11">
        <v>10</v>
      </c>
      <c r="C35" s="34">
        <v>6.0979999999999999</v>
      </c>
      <c r="D35" s="21">
        <v>4.335</v>
      </c>
      <c r="E35" s="22">
        <v>2.9729999999999999</v>
      </c>
      <c r="F35" s="22">
        <v>2.5179999999999998</v>
      </c>
      <c r="G35" s="22">
        <v>3.8419999999999996</v>
      </c>
      <c r="H35" s="22">
        <v>2.0330000000000004</v>
      </c>
      <c r="I35" s="22">
        <f t="shared" si="9"/>
        <v>2.8414999999999999</v>
      </c>
      <c r="J35" s="23">
        <f t="shared" si="10"/>
        <v>-0.56830000000000003</v>
      </c>
      <c r="K35" s="14">
        <f t="shared" si="11"/>
        <v>5.5297000000000001</v>
      </c>
      <c r="P35" s="31"/>
      <c r="Q35" s="31" t="s">
        <v>26</v>
      </c>
      <c r="R35" s="78">
        <v>0</v>
      </c>
      <c r="S35" s="59">
        <f t="shared" ref="S35:V43" si="14">IF( AND( ABS(S22) &gt; $Q$33,  SIGN(S22) &lt;&gt; SIGN(T22)  ),  1,  0  )</f>
        <v>0</v>
      </c>
      <c r="T35" s="59">
        <f t="shared" si="14"/>
        <v>0</v>
      </c>
      <c r="U35" s="59">
        <f t="shared" si="14"/>
        <v>1</v>
      </c>
      <c r="V35" s="59">
        <f t="shared" si="14"/>
        <v>0</v>
      </c>
      <c r="W35" s="81">
        <v>0</v>
      </c>
      <c r="Z35" s="2">
        <v>28</v>
      </c>
      <c r="AA35" s="85">
        <v>5.5397755669347237E-2</v>
      </c>
      <c r="AB35" s="85">
        <f t="shared" si="1"/>
        <v>6.3707419019749315E-2</v>
      </c>
      <c r="AC35" s="85">
        <f t="shared" si="2"/>
        <v>4.7088092318945153E-2</v>
      </c>
      <c r="AD35" s="86"/>
      <c r="AE35" s="87">
        <f t="shared" si="3"/>
        <v>0.22701545609157453</v>
      </c>
      <c r="AF35" s="87">
        <f t="shared" si="0"/>
        <v>0.18297418494466239</v>
      </c>
      <c r="AG35" s="87">
        <f t="shared" si="0"/>
        <v>0.28213790007528267</v>
      </c>
      <c r="AI35" s="29">
        <v>0.15</v>
      </c>
    </row>
    <row r="36" spans="2:35" ht="19" customHeight="1" x14ac:dyDescent="0.35">
      <c r="P36" s="31"/>
      <c r="Q36" s="31" t="s">
        <v>27</v>
      </c>
      <c r="R36" s="78">
        <v>0</v>
      </c>
      <c r="S36" s="59">
        <f t="shared" si="14"/>
        <v>0</v>
      </c>
      <c r="T36" s="59">
        <f t="shared" si="14"/>
        <v>0</v>
      </c>
      <c r="U36" s="59">
        <f t="shared" si="14"/>
        <v>1</v>
      </c>
      <c r="V36" s="59">
        <f t="shared" si="14"/>
        <v>0</v>
      </c>
      <c r="W36" s="81">
        <v>0</v>
      </c>
      <c r="Z36" s="2">
        <v>29</v>
      </c>
      <c r="AA36" s="85">
        <v>5.5388160377794149E-2</v>
      </c>
      <c r="AB36" s="85">
        <f t="shared" si="1"/>
        <v>6.3696384434463266E-2</v>
      </c>
      <c r="AC36" s="85">
        <f t="shared" si="2"/>
        <v>4.7079936321125025E-2</v>
      </c>
      <c r="AD36" s="86"/>
      <c r="AE36" s="87">
        <f t="shared" si="3"/>
        <v>0.21515517263561748</v>
      </c>
      <c r="AF36" s="87">
        <f t="shared" si="0"/>
        <v>0.17206638439124611</v>
      </c>
      <c r="AG36" s="87">
        <f t="shared" si="0"/>
        <v>0.26950983580356613</v>
      </c>
      <c r="AI36" s="29">
        <v>0.15</v>
      </c>
    </row>
    <row r="37" spans="2:35" ht="19" customHeight="1" x14ac:dyDescent="0.35">
      <c r="P37" s="31"/>
      <c r="Q37" s="31" t="s">
        <v>28</v>
      </c>
      <c r="R37" s="78">
        <v>0</v>
      </c>
      <c r="S37" s="59">
        <f t="shared" si="14"/>
        <v>0</v>
      </c>
      <c r="T37" s="59">
        <f t="shared" si="14"/>
        <v>0</v>
      </c>
      <c r="U37" s="59">
        <f t="shared" si="14"/>
        <v>1</v>
      </c>
      <c r="V37" s="59">
        <f t="shared" si="14"/>
        <v>0</v>
      </c>
      <c r="W37" s="81">
        <v>0</v>
      </c>
      <c r="Z37" s="2">
        <v>30</v>
      </c>
      <c r="AA37" s="85">
        <v>5.5378887445932667E-2</v>
      </c>
      <c r="AB37" s="85">
        <f t="shared" si="1"/>
        <v>6.3685720562822568E-2</v>
      </c>
      <c r="AC37" s="85">
        <f t="shared" si="2"/>
        <v>4.7072054329042767E-2</v>
      </c>
      <c r="AD37" s="86"/>
      <c r="AE37" s="87">
        <f t="shared" si="3"/>
        <v>0.20391639338483949</v>
      </c>
      <c r="AF37" s="87">
        <f t="shared" si="0"/>
        <v>0.16181053416948862</v>
      </c>
      <c r="AG37" s="87">
        <f t="shared" si="0"/>
        <v>0.25744900819671379</v>
      </c>
      <c r="AI37" s="29">
        <v>0.15</v>
      </c>
    </row>
    <row r="38" spans="2:35" ht="19" customHeight="1" thickBot="1" x14ac:dyDescent="0.4">
      <c r="P38" s="31"/>
      <c r="Q38" s="31" t="s">
        <v>29</v>
      </c>
      <c r="R38" s="78">
        <v>0</v>
      </c>
      <c r="S38" s="59">
        <f t="shared" si="14"/>
        <v>0</v>
      </c>
      <c r="T38" s="59">
        <f t="shared" si="14"/>
        <v>0</v>
      </c>
      <c r="U38" s="59">
        <f t="shared" si="14"/>
        <v>1</v>
      </c>
      <c r="V38" s="59">
        <f t="shared" si="14"/>
        <v>0</v>
      </c>
      <c r="W38" s="81">
        <v>0</v>
      </c>
      <c r="Z38" s="2">
        <v>31</v>
      </c>
      <c r="AA38" s="85">
        <v>5.5369930112311616E-2</v>
      </c>
      <c r="AB38" s="85">
        <f t="shared" si="1"/>
        <v>6.3675419629158347E-2</v>
      </c>
      <c r="AC38" s="85">
        <f t="shared" si="2"/>
        <v>4.7064440595464871E-2</v>
      </c>
      <c r="AD38" s="86"/>
      <c r="AE38" s="87">
        <f t="shared" si="3"/>
        <v>0.19326631345629572</v>
      </c>
      <c r="AF38" s="87">
        <f t="shared" si="0"/>
        <v>0.15216744189311543</v>
      </c>
      <c r="AG38" s="87">
        <f t="shared" si="0"/>
        <v>0.24592969559669225</v>
      </c>
      <c r="AI38" s="29">
        <v>0.15</v>
      </c>
    </row>
    <row r="39" spans="2:35" ht="19" customHeight="1" x14ac:dyDescent="0.35">
      <c r="B39" s="5"/>
      <c r="C39" s="2" t="s">
        <v>5</v>
      </c>
      <c r="D39" s="140" t="s">
        <v>14</v>
      </c>
      <c r="E39" s="141"/>
      <c r="F39" s="141"/>
      <c r="G39" s="141"/>
      <c r="H39" s="141"/>
      <c r="I39" s="142"/>
      <c r="K39" s="143" t="s">
        <v>20</v>
      </c>
      <c r="P39" s="31"/>
      <c r="Q39" s="31" t="s">
        <v>30</v>
      </c>
      <c r="R39" s="77">
        <v>0</v>
      </c>
      <c r="S39" s="58">
        <f t="shared" si="14"/>
        <v>0</v>
      </c>
      <c r="T39" s="58">
        <f t="shared" si="14"/>
        <v>0</v>
      </c>
      <c r="U39" s="58">
        <f t="shared" si="14"/>
        <v>1</v>
      </c>
      <c r="V39" s="58">
        <f t="shared" si="14"/>
        <v>0</v>
      </c>
      <c r="W39" s="80">
        <v>0</v>
      </c>
      <c r="Z39" s="2">
        <v>32</v>
      </c>
      <c r="AA39" s="85">
        <v>5.5361280581335048E-2</v>
      </c>
      <c r="AB39" s="85">
        <f t="shared" si="1"/>
        <v>6.3665472668535297E-2</v>
      </c>
      <c r="AC39" s="85">
        <f t="shared" si="2"/>
        <v>4.7057088494134793E-2</v>
      </c>
      <c r="AD39" s="86"/>
      <c r="AE39" s="87">
        <f t="shared" si="3"/>
        <v>0.18317388936576753</v>
      </c>
      <c r="AF39" s="87">
        <f t="shared" si="0"/>
        <v>0.14310030127793016</v>
      </c>
      <c r="AG39" s="87">
        <f t="shared" si="0"/>
        <v>0.23492737155822402</v>
      </c>
      <c r="AI39" s="29">
        <v>0.15</v>
      </c>
    </row>
    <row r="40" spans="2:35" ht="19" customHeight="1" x14ac:dyDescent="0.35">
      <c r="B40" s="3"/>
      <c r="C40" s="4" t="s">
        <v>1</v>
      </c>
      <c r="D40" s="6" t="s">
        <v>0</v>
      </c>
      <c r="E40" s="6" t="s">
        <v>13</v>
      </c>
      <c r="F40" s="6" t="s">
        <v>2</v>
      </c>
      <c r="G40" s="6" t="s">
        <v>3</v>
      </c>
      <c r="H40" s="6" t="s">
        <v>68</v>
      </c>
      <c r="I40" s="7" t="s">
        <v>6</v>
      </c>
      <c r="J40" s="8" t="s">
        <v>7</v>
      </c>
      <c r="K40" s="144"/>
      <c r="P40" s="31"/>
      <c r="Q40" s="31" t="s">
        <v>31</v>
      </c>
      <c r="R40" s="78">
        <v>0</v>
      </c>
      <c r="S40" s="59">
        <f t="shared" si="14"/>
        <v>0</v>
      </c>
      <c r="T40" s="59">
        <f t="shared" si="14"/>
        <v>0</v>
      </c>
      <c r="U40" s="59">
        <f t="shared" si="14"/>
        <v>1</v>
      </c>
      <c r="V40" s="59">
        <f t="shared" si="14"/>
        <v>0</v>
      </c>
      <c r="W40" s="81">
        <v>0</v>
      </c>
      <c r="Z40" s="2">
        <v>33</v>
      </c>
      <c r="AA40" s="85">
        <v>5.5352930324026106E-2</v>
      </c>
      <c r="AB40" s="85">
        <f t="shared" si="1"/>
        <v>6.3655869872630014E-2</v>
      </c>
      <c r="AC40" s="85">
        <f t="shared" si="2"/>
        <v>4.7049990775422192E-2</v>
      </c>
      <c r="AD40" s="86"/>
      <c r="AE40" s="87">
        <f t="shared" si="3"/>
        <v>0.17360974072233382</v>
      </c>
      <c r="AF40" s="87">
        <f t="shared" si="0"/>
        <v>0.13457454290883369</v>
      </c>
      <c r="AG40" s="87">
        <f t="shared" si="0"/>
        <v>0.22441864591478439</v>
      </c>
      <c r="AI40" s="29">
        <v>0.15</v>
      </c>
    </row>
    <row r="41" spans="2:35" ht="19" customHeight="1" thickBot="1" x14ac:dyDescent="0.4">
      <c r="B41" s="25">
        <v>20241031</v>
      </c>
      <c r="C41" s="2"/>
      <c r="D41" s="2"/>
      <c r="E41" s="2"/>
      <c r="F41" s="2"/>
      <c r="G41" s="2"/>
      <c r="H41" s="2"/>
      <c r="I41" s="2"/>
      <c r="J41" s="2"/>
      <c r="P41" s="31"/>
      <c r="Q41" s="31" t="s">
        <v>32</v>
      </c>
      <c r="R41" s="78">
        <v>0</v>
      </c>
      <c r="S41" s="59">
        <f t="shared" si="14"/>
        <v>0</v>
      </c>
      <c r="T41" s="59">
        <f t="shared" si="14"/>
        <v>0</v>
      </c>
      <c r="U41" s="59">
        <f t="shared" si="14"/>
        <v>1</v>
      </c>
      <c r="V41" s="59">
        <f t="shared" si="14"/>
        <v>0</v>
      </c>
      <c r="W41" s="81">
        <v>0</v>
      </c>
      <c r="Z41" s="2">
        <v>34</v>
      </c>
      <c r="AA41" s="85">
        <v>5.5344870314750105E-2</v>
      </c>
      <c r="AB41" s="85">
        <f t="shared" si="1"/>
        <v>6.364660086196261E-2</v>
      </c>
      <c r="AC41" s="85">
        <f t="shared" si="2"/>
        <v>4.7043139767537587E-2</v>
      </c>
      <c r="AD41" s="86"/>
      <c r="AE41" s="87">
        <f t="shared" si="3"/>
        <v>0.16454605786499618</v>
      </c>
      <c r="AF41" s="87">
        <f t="shared" si="0"/>
        <v>0.1265576948543688</v>
      </c>
      <c r="AG41" s="87">
        <f t="shared" si="0"/>
        <v>0.21438120913765515</v>
      </c>
      <c r="AI41" s="29">
        <v>0.15</v>
      </c>
    </row>
    <row r="42" spans="2:35" ht="19" customHeight="1" x14ac:dyDescent="0.35">
      <c r="B42" s="9">
        <v>1</v>
      </c>
      <c r="C42" s="32">
        <v>6.548</v>
      </c>
      <c r="D42" s="16">
        <v>4.9589999999999996</v>
      </c>
      <c r="E42" s="16">
        <v>2.9320000000000004</v>
      </c>
      <c r="F42" s="17">
        <v>3.552</v>
      </c>
      <c r="G42" s="17">
        <v>4.5579999999999998</v>
      </c>
      <c r="H42" s="17">
        <v>1.9729999999999999</v>
      </c>
      <c r="I42" s="17">
        <f>IF(  ABS( MAX( D42:H42 ) )  &gt;  ABS(  MIN(D42:H42 ) ),
                                                 (  SUM(D42:H42) - ABS( MAX(D42:H42) ) ) / 4,
                                                  (  SUM(D42:H42) +  ABS( MIN(D42:H42)  )  )   / 4 )</f>
        <v>3.2537499999999993</v>
      </c>
      <c r="J42" s="18">
        <f xml:space="preserve"> IF( I42 &gt; 0, MAX( -$K$3, -I42*$K$4 ), MIN( $K$3, -I42*$K$4 )  )</f>
        <v>-0.65074999999999994</v>
      </c>
      <c r="K42" s="12">
        <f>C42+J42</f>
        <v>5.8972499999999997</v>
      </c>
      <c r="P42" s="31"/>
      <c r="Q42" s="31" t="s">
        <v>33</v>
      </c>
      <c r="R42" s="78">
        <v>0</v>
      </c>
      <c r="S42" s="59">
        <f t="shared" si="14"/>
        <v>0</v>
      </c>
      <c r="T42" s="59">
        <f t="shared" si="14"/>
        <v>0</v>
      </c>
      <c r="U42" s="59">
        <f t="shared" si="14"/>
        <v>1</v>
      </c>
      <c r="V42" s="59">
        <f t="shared" si="14"/>
        <v>0</v>
      </c>
      <c r="W42" s="81">
        <v>0</v>
      </c>
      <c r="Z42" s="2">
        <v>35</v>
      </c>
      <c r="AA42" s="85">
        <v>5.5337091217531942E-2</v>
      </c>
      <c r="AB42" s="85">
        <f t="shared" si="1"/>
        <v>6.3637654900161725E-2</v>
      </c>
      <c r="AC42" s="85">
        <f t="shared" si="2"/>
        <v>4.7036527534902152E-2</v>
      </c>
      <c r="AD42" s="86"/>
      <c r="AE42" s="87">
        <f t="shared" si="3"/>
        <v>0.15595651502939881</v>
      </c>
      <c r="AF42" s="87">
        <f t="shared" si="0"/>
        <v>0.11901925241469841</v>
      </c>
      <c r="AG42" s="87">
        <f t="shared" si="0"/>
        <v>0.20479377976323701</v>
      </c>
      <c r="AI42" s="29">
        <v>0.15</v>
      </c>
    </row>
    <row r="43" spans="2:35" ht="19" customHeight="1" thickBot="1" x14ac:dyDescent="0.4">
      <c r="B43" s="10">
        <v>2</v>
      </c>
      <c r="C43" s="33">
        <v>6.2920000000000007</v>
      </c>
      <c r="D43" s="19">
        <v>4.7440000000000007</v>
      </c>
      <c r="E43" s="15">
        <v>2.9630000000000005</v>
      </c>
      <c r="F43" s="15">
        <v>3.152000000000001</v>
      </c>
      <c r="G43" s="15">
        <v>4.3590000000000009</v>
      </c>
      <c r="H43" s="15">
        <v>1.9530000000000012</v>
      </c>
      <c r="I43" s="15">
        <f t="shared" ref="I43:I51" si="15">IF(  ABS( MAX( D43:H43 ) )  &gt;  ABS(  MIN(D43:H43 ) ),
                                                 (  SUM(D43:H43) - ABS( MAX(D43:H43) ) ) / 4,
                                                  (  SUM(D43:H43) +  ABS( MIN(D43:H43)  )  )   / 4 )</f>
        <v>3.1067500000000017</v>
      </c>
      <c r="J43" s="20">
        <f t="shared" ref="J43:J51" si="16" xml:space="preserve"> IF( I43 &gt; 0, MAX( -$K$3, -I43*$K$4 ), MIN( $K$3, -I43*$K$4 )  )</f>
        <v>-0.6213500000000004</v>
      </c>
      <c r="K43" s="13">
        <f t="shared" ref="K43:K51" si="17">C43+J43</f>
        <v>5.6706500000000002</v>
      </c>
      <c r="P43" s="31"/>
      <c r="Q43" s="31" t="s">
        <v>34</v>
      </c>
      <c r="R43" s="79">
        <v>0</v>
      </c>
      <c r="S43" s="60">
        <f t="shared" si="14"/>
        <v>0</v>
      </c>
      <c r="T43" s="60">
        <f t="shared" si="14"/>
        <v>0</v>
      </c>
      <c r="U43" s="60">
        <f t="shared" si="14"/>
        <v>1</v>
      </c>
      <c r="V43" s="60">
        <f t="shared" si="14"/>
        <v>0</v>
      </c>
      <c r="W43" s="82">
        <v>0</v>
      </c>
      <c r="Z43" s="2">
        <v>36</v>
      </c>
      <c r="AA43" s="85">
        <v>5.5329583532494286E-2</v>
      </c>
      <c r="AB43" s="85">
        <f t="shared" si="1"/>
        <v>6.3629021062368424E-2</v>
      </c>
      <c r="AC43" s="85">
        <f t="shared" si="2"/>
        <v>4.7030146002620142E-2</v>
      </c>
      <c r="AD43" s="86"/>
      <c r="AE43" s="87">
        <f t="shared" si="3"/>
        <v>0.14781618866677698</v>
      </c>
      <c r="AF43" s="87">
        <f t="shared" si="0"/>
        <v>0.11193055634821622</v>
      </c>
      <c r="AG43" s="87">
        <f t="shared" si="0"/>
        <v>0.19563605468282885</v>
      </c>
      <c r="AI43" s="29">
        <v>0.15</v>
      </c>
    </row>
    <row r="44" spans="2:35" ht="19" customHeight="1" x14ac:dyDescent="0.35">
      <c r="B44" s="10">
        <v>3</v>
      </c>
      <c r="C44" s="33">
        <v>6.2759999999999998</v>
      </c>
      <c r="D44" s="19">
        <v>4.7080000000000002</v>
      </c>
      <c r="E44" s="15">
        <v>3.0609999999999999</v>
      </c>
      <c r="F44" s="15">
        <v>3.0259999999999998</v>
      </c>
      <c r="G44" s="15">
        <v>4.3049999999999997</v>
      </c>
      <c r="H44" s="15">
        <v>2.0249999999999995</v>
      </c>
      <c r="I44" s="15">
        <f t="shared" si="15"/>
        <v>3.10425</v>
      </c>
      <c r="J44" s="20">
        <f t="shared" si="16"/>
        <v>-0.62085000000000001</v>
      </c>
      <c r="K44" s="13">
        <f t="shared" si="17"/>
        <v>5.6551499999999999</v>
      </c>
      <c r="Z44" s="2">
        <v>37</v>
      </c>
      <c r="AA44" s="85">
        <v>5.5322337710640657E-2</v>
      </c>
      <c r="AB44" s="85">
        <f t="shared" si="1"/>
        <v>6.362068836723675E-2</v>
      </c>
      <c r="AC44" s="85">
        <f t="shared" si="2"/>
        <v>4.7023987054044557E-2</v>
      </c>
      <c r="AD44" s="86"/>
      <c r="AE44" s="87">
        <f t="shared" si="3"/>
        <v>0.14010148056786026</v>
      </c>
      <c r="AF44" s="87">
        <f t="shared" si="0"/>
        <v>0.1052646789754198</v>
      </c>
      <c r="AG44" s="87">
        <f t="shared" si="0"/>
        <v>0.18688866210600794</v>
      </c>
      <c r="AI44" s="29">
        <v>0.15</v>
      </c>
    </row>
    <row r="45" spans="2:35" ht="19" customHeight="1" x14ac:dyDescent="0.35">
      <c r="B45" s="10">
        <v>4</v>
      </c>
      <c r="C45" s="33">
        <v>6.282</v>
      </c>
      <c r="D45" s="19">
        <v>4.6619999999999999</v>
      </c>
      <c r="E45" s="15">
        <v>3.1350000000000002</v>
      </c>
      <c r="F45" s="15">
        <v>2.9269999999999996</v>
      </c>
      <c r="G45" s="15">
        <v>4.234</v>
      </c>
      <c r="H45" s="15">
        <v>2.0749999999999993</v>
      </c>
      <c r="I45" s="15">
        <f t="shared" si="15"/>
        <v>3.0927500000000006</v>
      </c>
      <c r="J45" s="20">
        <f t="shared" si="16"/>
        <v>-0.61855000000000016</v>
      </c>
      <c r="K45" s="13">
        <f t="shared" si="17"/>
        <v>5.6634500000000001</v>
      </c>
      <c r="Q45" s="64"/>
      <c r="R45" s="64" t="s">
        <v>39</v>
      </c>
      <c r="Z45" s="2">
        <v>38</v>
      </c>
      <c r="AA45" s="85">
        <v>5.5315344243408671E-2</v>
      </c>
      <c r="AB45" s="85">
        <f t="shared" si="1"/>
        <v>6.3612645879919966E-2</v>
      </c>
      <c r="AC45" s="85">
        <f t="shared" si="2"/>
        <v>4.7018042606897369E-2</v>
      </c>
      <c r="AD45" s="86"/>
      <c r="AE45" s="87">
        <f t="shared" si="3"/>
        <v>0.13279004547242304</v>
      </c>
      <c r="AF45" s="87">
        <f t="shared" si="0"/>
        <v>9.8996317607276216E-2</v>
      </c>
      <c r="AG45" s="87">
        <f t="shared" si="0"/>
        <v>0.17853311702441643</v>
      </c>
      <c r="AI45" s="29">
        <v>0.15</v>
      </c>
    </row>
    <row r="46" spans="2:35" ht="19" customHeight="1" thickBot="1" x14ac:dyDescent="0.4">
      <c r="B46" s="10">
        <v>5</v>
      </c>
      <c r="C46" s="34">
        <v>6.2930000000000001</v>
      </c>
      <c r="D46" s="21">
        <v>4.6100000000000003</v>
      </c>
      <c r="E46" s="22">
        <v>3.1870000000000003</v>
      </c>
      <c r="F46" s="22">
        <v>2.8450000000000006</v>
      </c>
      <c r="G46" s="22">
        <v>4.157</v>
      </c>
      <c r="H46" s="22">
        <v>2.1109999999999998</v>
      </c>
      <c r="I46" s="22">
        <f t="shared" si="15"/>
        <v>3.0750000000000002</v>
      </c>
      <c r="J46" s="23">
        <f t="shared" si="16"/>
        <v>-0.6150000000000001</v>
      </c>
      <c r="K46" s="41">
        <f t="shared" si="17"/>
        <v>5.6779999999999999</v>
      </c>
      <c r="R46" s="2"/>
      <c r="S46" s="2"/>
      <c r="T46" s="2"/>
      <c r="U46" s="83" t="str">
        <f>G3</f>
        <v> End-Mangsir (2081)</v>
      </c>
      <c r="V46" s="63">
        <f>W7-15</f>
        <v>20241216</v>
      </c>
      <c r="W46" s="2"/>
      <c r="Z46" s="2">
        <v>39</v>
      </c>
      <c r="AA46" s="85">
        <v>5.5308593732053657E-2</v>
      </c>
      <c r="AB46" s="85">
        <f t="shared" si="1"/>
        <v>6.3604882791861703E-2</v>
      </c>
      <c r="AC46" s="85">
        <f t="shared" si="2"/>
        <v>4.7012304672245604E-2</v>
      </c>
      <c r="AD46" s="86"/>
      <c r="AE46" s="87">
        <f t="shared" si="3"/>
        <v>0.12586072287039923</v>
      </c>
      <c r="AF46" s="87">
        <f t="shared" si="0"/>
        <v>9.3101694789308742E-2</v>
      </c>
      <c r="AG46" s="87">
        <f t="shared" si="0"/>
        <v>0.17055177901678156</v>
      </c>
      <c r="AI46" s="29">
        <v>0.15</v>
      </c>
    </row>
    <row r="47" spans="2:35" ht="19" customHeight="1" x14ac:dyDescent="0.35">
      <c r="B47" s="10">
        <v>6</v>
      </c>
      <c r="C47" s="33">
        <v>6.2920000000000007</v>
      </c>
      <c r="D47" s="19">
        <v>4.5640000000000009</v>
      </c>
      <c r="E47" s="15">
        <v>3.2030000000000007</v>
      </c>
      <c r="F47" s="15">
        <v>2.7660000000000009</v>
      </c>
      <c r="G47" s="15">
        <v>4.0680000000000014</v>
      </c>
      <c r="H47" s="15">
        <v>2.1250000000000009</v>
      </c>
      <c r="I47" s="39">
        <f t="shared" si="15"/>
        <v>3.0405000000000006</v>
      </c>
      <c r="J47" s="20">
        <f t="shared" si="16"/>
        <v>-0.6081000000000002</v>
      </c>
      <c r="K47" s="40">
        <f t="shared" si="17"/>
        <v>5.6839000000000004</v>
      </c>
      <c r="P47" s="31"/>
      <c r="Q47" s="31" t="s">
        <v>25</v>
      </c>
      <c r="R47" s="70">
        <v>0</v>
      </c>
      <c r="S47" s="65">
        <v>0</v>
      </c>
      <c r="T47" s="65">
        <v>0</v>
      </c>
      <c r="U47" s="66">
        <v>0</v>
      </c>
      <c r="V47" s="93">
        <f>IF(  V34 = 0,  V8,  AVERAGE(U8:W8)  )</f>
        <v>5.8708499999999997E-2</v>
      </c>
      <c r="W47" s="73">
        <v>0</v>
      </c>
      <c r="Z47" s="2">
        <v>40</v>
      </c>
      <c r="AA47" s="85">
        <v>5.5302076940894951E-2</v>
      </c>
      <c r="AB47" s="85">
        <f t="shared" si="1"/>
        <v>6.3597388482029185E-2</v>
      </c>
      <c r="AC47" s="85">
        <f t="shared" si="2"/>
        <v>4.700676539976071E-2</v>
      </c>
      <c r="AD47" s="86"/>
      <c r="AE47" s="87">
        <f t="shared" si="3"/>
        <v>0.11929347272322138</v>
      </c>
      <c r="AF47" s="87">
        <f t="shared" si="0"/>
        <v>8.7558464892463453E-2</v>
      </c>
      <c r="AG47" s="87">
        <f t="shared" si="0"/>
        <v>0.16292781224854744</v>
      </c>
      <c r="AI47" s="29">
        <v>0.15</v>
      </c>
    </row>
    <row r="48" spans="2:35" ht="19" customHeight="1" x14ac:dyDescent="0.35">
      <c r="B48" s="10">
        <v>7</v>
      </c>
      <c r="C48" s="33">
        <v>6.282</v>
      </c>
      <c r="D48" s="19">
        <v>4.516</v>
      </c>
      <c r="E48" s="15">
        <v>3.1920000000000002</v>
      </c>
      <c r="F48" s="15">
        <v>2.6869999999999998</v>
      </c>
      <c r="G48" s="15">
        <v>3.9750000000000001</v>
      </c>
      <c r="H48" s="15">
        <v>2.1179999999999994</v>
      </c>
      <c r="I48" s="15">
        <f t="shared" si="15"/>
        <v>2.9929999999999999</v>
      </c>
      <c r="J48" s="20">
        <f t="shared" si="16"/>
        <v>-0.59860000000000002</v>
      </c>
      <c r="K48" s="13">
        <f t="shared" si="17"/>
        <v>5.6833999999999998</v>
      </c>
      <c r="P48" s="31"/>
      <c r="Q48" s="31" t="s">
        <v>26</v>
      </c>
      <c r="R48" s="71">
        <v>0</v>
      </c>
      <c r="S48" s="67">
        <v>0</v>
      </c>
      <c r="T48" s="67">
        <v>0</v>
      </c>
      <c r="U48" s="68">
        <v>0</v>
      </c>
      <c r="V48" s="94">
        <f t="shared" ref="V48:V56" si="18">IF(  V35 = 0,  V9,  AVERAGE(U9:W9)  )</f>
        <v>5.6133999999999996E-2</v>
      </c>
      <c r="W48" s="74">
        <v>0</v>
      </c>
      <c r="Z48" s="2">
        <v>41</v>
      </c>
      <c r="AA48" s="85">
        <v>5.5295784837597672E-2</v>
      </c>
      <c r="AB48" s="85">
        <f t="shared" si="1"/>
        <v>6.3590152563237315E-2</v>
      </c>
      <c r="AC48" s="85">
        <f t="shared" si="2"/>
        <v>4.7001417111958023E-2</v>
      </c>
      <c r="AD48" s="86"/>
      <c r="AE48" s="87">
        <f t="shared" si="3"/>
        <v>0.11306931485498954</v>
      </c>
      <c r="AF48" s="87">
        <f t="shared" si="0"/>
        <v>8.234562661827767E-2</v>
      </c>
      <c r="AG48" s="87">
        <f t="shared" si="0"/>
        <v>0.1556451475312029</v>
      </c>
      <c r="AI48" s="29">
        <v>0.15</v>
      </c>
    </row>
    <row r="49" spans="2:35" ht="19" customHeight="1" x14ac:dyDescent="0.35">
      <c r="B49" s="10">
        <v>8</v>
      </c>
      <c r="C49" s="33">
        <v>6.2670000000000003</v>
      </c>
      <c r="D49" s="19">
        <v>4.4620000000000006</v>
      </c>
      <c r="E49" s="15">
        <v>3.1680000000000001</v>
      </c>
      <c r="F49" s="15">
        <v>2.6210000000000004</v>
      </c>
      <c r="G49" s="15">
        <v>3.8850000000000002</v>
      </c>
      <c r="H49" s="15">
        <v>2.1070000000000002</v>
      </c>
      <c r="I49" s="15">
        <f t="shared" si="15"/>
        <v>2.9452500000000006</v>
      </c>
      <c r="J49" s="20">
        <f t="shared" si="16"/>
        <v>-0.58905000000000018</v>
      </c>
      <c r="K49" s="13">
        <f t="shared" si="17"/>
        <v>5.6779500000000001</v>
      </c>
      <c r="P49" s="31"/>
      <c r="Q49" s="31" t="s">
        <v>27</v>
      </c>
      <c r="R49" s="71">
        <v>0</v>
      </c>
      <c r="S49" s="67">
        <v>0</v>
      </c>
      <c r="T49" s="67">
        <v>0</v>
      </c>
      <c r="U49" s="68">
        <v>0</v>
      </c>
      <c r="V49" s="94">
        <f t="shared" si="18"/>
        <v>5.5633000000000002E-2</v>
      </c>
      <c r="W49" s="74">
        <v>0</v>
      </c>
      <c r="Z49" s="2">
        <v>42</v>
      </c>
      <c r="AA49" s="85">
        <v>5.5289708623064371E-2</v>
      </c>
      <c r="AB49" s="85">
        <f t="shared" si="1"/>
        <v>6.3583164916524021E-2</v>
      </c>
      <c r="AC49" s="85">
        <f t="shared" si="2"/>
        <v>4.6996252329604714E-2</v>
      </c>
      <c r="AD49" s="86"/>
      <c r="AE49" s="87">
        <f t="shared" si="3"/>
        <v>0.10717027178172608</v>
      </c>
      <c r="AF49" s="87">
        <f t="shared" si="0"/>
        <v>7.7443441018729367E-2</v>
      </c>
      <c r="AG49" s="87">
        <f t="shared" si="0"/>
        <v>0.14868844631657993</v>
      </c>
      <c r="AI49" s="29">
        <v>0.15</v>
      </c>
    </row>
    <row r="50" spans="2:35" ht="19" customHeight="1" x14ac:dyDescent="0.35">
      <c r="B50" s="10">
        <v>9</v>
      </c>
      <c r="C50" s="33">
        <v>6.2480000000000002</v>
      </c>
      <c r="D50" s="19">
        <v>4.3970000000000002</v>
      </c>
      <c r="E50" s="15">
        <v>3.133</v>
      </c>
      <c r="F50" s="15">
        <v>2.5660000000000003</v>
      </c>
      <c r="G50" s="15">
        <v>3.7989999999999999</v>
      </c>
      <c r="H50" s="15">
        <v>2.0810000000000004</v>
      </c>
      <c r="I50" s="15">
        <f t="shared" si="15"/>
        <v>2.8947499999999997</v>
      </c>
      <c r="J50" s="20">
        <f t="shared" si="16"/>
        <v>-0.57894999999999996</v>
      </c>
      <c r="K50" s="13">
        <f t="shared" si="17"/>
        <v>5.6690500000000004</v>
      </c>
      <c r="P50" s="31"/>
      <c r="Q50" s="31" t="s">
        <v>28</v>
      </c>
      <c r="R50" s="71">
        <v>0</v>
      </c>
      <c r="S50" s="67">
        <v>0</v>
      </c>
      <c r="T50" s="67">
        <v>0</v>
      </c>
      <c r="U50" s="68">
        <v>0</v>
      </c>
      <c r="V50" s="94">
        <f t="shared" si="18"/>
        <v>5.5470000000000005E-2</v>
      </c>
      <c r="W50" s="74">
        <v>0</v>
      </c>
      <c r="Z50" s="2">
        <v>43</v>
      </c>
      <c r="AA50" s="85">
        <v>5.5283839752968245E-2</v>
      </c>
      <c r="AB50" s="85">
        <f t="shared" si="1"/>
        <v>6.3576415715913479E-2</v>
      </c>
      <c r="AC50" s="85">
        <f t="shared" si="2"/>
        <v>4.6991263790023004E-2</v>
      </c>
      <c r="AD50" s="86"/>
      <c r="AE50" s="87">
        <f t="shared" si="3"/>
        <v>0.10157931476430293</v>
      </c>
      <c r="AF50" s="87">
        <f t="shared" si="0"/>
        <v>7.283335466140585E-2</v>
      </c>
      <c r="AG50" s="87">
        <f t="shared" si="0"/>
        <v>0.14204306651103918</v>
      </c>
      <c r="AI50" s="29">
        <v>0.15</v>
      </c>
    </row>
    <row r="51" spans="2:35" ht="19" customHeight="1" thickBot="1" x14ac:dyDescent="0.4">
      <c r="B51" s="11">
        <v>10</v>
      </c>
      <c r="C51" s="34">
        <v>6.2270000000000003</v>
      </c>
      <c r="D51" s="21">
        <v>4.3209999999999997</v>
      </c>
      <c r="E51" s="22">
        <v>3.0920000000000001</v>
      </c>
      <c r="F51" s="22">
        <v>2.5160000000000005</v>
      </c>
      <c r="G51" s="22">
        <v>3.7210000000000005</v>
      </c>
      <c r="H51" s="22">
        <v>2.0530000000000008</v>
      </c>
      <c r="I51" s="22">
        <f t="shared" si="15"/>
        <v>2.8455000000000004</v>
      </c>
      <c r="J51" s="23">
        <f t="shared" si="16"/>
        <v>-0.56910000000000005</v>
      </c>
      <c r="K51" s="14">
        <f t="shared" si="17"/>
        <v>5.6579000000000006</v>
      </c>
      <c r="P51" s="31"/>
      <c r="Q51" s="31" t="s">
        <v>29</v>
      </c>
      <c r="R51" s="71">
        <v>0</v>
      </c>
      <c r="S51" s="67">
        <v>0</v>
      </c>
      <c r="T51" s="67">
        <v>0</v>
      </c>
      <c r="U51" s="68">
        <v>0</v>
      </c>
      <c r="V51" s="94">
        <f>IF(  V38 = 0,  V12,  AVERAGE(U12:W12)  )</f>
        <v>5.5507000000000001E-2</v>
      </c>
      <c r="W51" s="74">
        <v>0</v>
      </c>
      <c r="Z51" s="2">
        <v>44</v>
      </c>
      <c r="AA51" s="85">
        <v>5.5278169952590606E-2</v>
      </c>
      <c r="AB51" s="85">
        <f t="shared" si="1"/>
        <v>6.3569895445479196E-2</v>
      </c>
      <c r="AC51" s="85">
        <f t="shared" si="2"/>
        <v>4.6986444459702015E-2</v>
      </c>
      <c r="AD51" s="86"/>
      <c r="AE51" s="87">
        <f t="shared" si="3"/>
        <v>9.6280312886117408E-2</v>
      </c>
      <c r="AF51" s="87">
        <f t="shared" si="0"/>
        <v>6.8497927598020897E-2</v>
      </c>
      <c r="AG51" s="87">
        <f t="shared" si="0"/>
        <v>0.13569503000281621</v>
      </c>
      <c r="AI51" s="29">
        <v>0.15</v>
      </c>
    </row>
    <row r="52" spans="2:35" ht="19" customHeight="1" x14ac:dyDescent="0.35">
      <c r="P52" s="31"/>
      <c r="Q52" s="31" t="s">
        <v>30</v>
      </c>
      <c r="R52" s="70">
        <v>0</v>
      </c>
      <c r="S52" s="65">
        <v>0</v>
      </c>
      <c r="T52" s="65">
        <v>0</v>
      </c>
      <c r="U52" s="65">
        <v>0</v>
      </c>
      <c r="V52" s="43">
        <f t="shared" si="18"/>
        <v>5.5537499999999997E-2</v>
      </c>
      <c r="W52" s="73">
        <v>0</v>
      </c>
      <c r="Z52" s="2">
        <v>45</v>
      </c>
      <c r="AA52" s="85">
        <v>5.5272691226283088E-2</v>
      </c>
      <c r="AB52" s="85">
        <f t="shared" si="1"/>
        <v>6.3563594910225549E-2</v>
      </c>
      <c r="AC52" s="85">
        <f t="shared" si="2"/>
        <v>4.6981787542340621E-2</v>
      </c>
      <c r="AD52" s="86"/>
      <c r="AE52" s="87">
        <f t="shared" si="3"/>
        <v>9.1257984970958425E-2</v>
      </c>
      <c r="AF52" s="87">
        <f t="shared" si="0"/>
        <v>6.4420765819475104E-2</v>
      </c>
      <c r="AG52" s="87">
        <f t="shared" si="0"/>
        <v>0.12963099180379262</v>
      </c>
      <c r="AI52" s="29">
        <v>0.15</v>
      </c>
    </row>
    <row r="53" spans="2:35" ht="19" customHeight="1" x14ac:dyDescent="0.35">
      <c r="P53" s="31"/>
      <c r="Q53" s="31" t="s">
        <v>31</v>
      </c>
      <c r="R53" s="71">
        <v>0</v>
      </c>
      <c r="S53" s="67">
        <v>0</v>
      </c>
      <c r="T53" s="67">
        <v>0</v>
      </c>
      <c r="U53" s="67">
        <v>0</v>
      </c>
      <c r="V53" s="44">
        <f t="shared" si="18"/>
        <v>5.55135E-2</v>
      </c>
      <c r="W53" s="74">
        <v>0</v>
      </c>
      <c r="Z53" s="2">
        <v>46</v>
      </c>
      <c r="AA53" s="85">
        <v>5.5267395862644619E-2</v>
      </c>
      <c r="AB53" s="85">
        <f t="shared" si="1"/>
        <v>6.3557505242041304E-2</v>
      </c>
      <c r="AC53" s="85">
        <f t="shared" si="2"/>
        <v>4.6977286483247928E-2</v>
      </c>
      <c r="AD53" s="86"/>
      <c r="AE53" s="87">
        <f t="shared" si="3"/>
        <v>8.6497854169432287E-2</v>
      </c>
      <c r="AF53" s="87">
        <f t="shared" si="0"/>
        <v>6.0586457903608469E-2</v>
      </c>
      <c r="AG53" s="87">
        <f t="shared" si="0"/>
        <v>0.12383821071383608</v>
      </c>
      <c r="AI53" s="29">
        <v>0.15</v>
      </c>
    </row>
    <row r="54" spans="2:35" ht="19" customHeight="1" x14ac:dyDescent="0.35">
      <c r="P54" s="31"/>
      <c r="Q54" s="31" t="s">
        <v>32</v>
      </c>
      <c r="R54" s="71">
        <v>0</v>
      </c>
      <c r="S54" s="67">
        <v>0</v>
      </c>
      <c r="T54" s="67">
        <v>0</v>
      </c>
      <c r="U54" s="67">
        <v>0</v>
      </c>
      <c r="V54" s="44">
        <f t="shared" si="18"/>
        <v>5.5458999999999994E-2</v>
      </c>
      <c r="W54" s="74">
        <v>0</v>
      </c>
      <c r="Z54" s="2">
        <v>47</v>
      </c>
      <c r="AA54" s="85">
        <v>5.5262276436276681E-2</v>
      </c>
      <c r="AB54" s="85">
        <f t="shared" si="1"/>
        <v>6.3551617901718177E-2</v>
      </c>
      <c r="AC54" s="85">
        <f t="shared" si="2"/>
        <v>4.6972934970835177E-2</v>
      </c>
      <c r="AD54" s="86"/>
      <c r="AE54" s="87">
        <f t="shared" si="3"/>
        <v>8.1986205054334432E-2</v>
      </c>
      <c r="AF54" s="87">
        <f t="shared" si="0"/>
        <v>5.6980515582924135E-2</v>
      </c>
      <c r="AG54" s="87">
        <f t="shared" si="0"/>
        <v>0.11830452142245293</v>
      </c>
      <c r="AI54" s="29">
        <v>0.15</v>
      </c>
    </row>
    <row r="55" spans="2:35" ht="19" customHeight="1" x14ac:dyDescent="0.35">
      <c r="B55" s="145" t="s">
        <v>43</v>
      </c>
      <c r="C55" s="146"/>
      <c r="D55" s="146"/>
      <c r="E55" s="146"/>
      <c r="F55" s="146"/>
      <c r="G55" s="146"/>
      <c r="H55" s="146"/>
      <c r="I55" s="146"/>
      <c r="J55" s="146"/>
      <c r="K55" s="147"/>
      <c r="P55" s="31"/>
      <c r="Q55" s="31" t="s">
        <v>33</v>
      </c>
      <c r="R55" s="71">
        <v>0</v>
      </c>
      <c r="S55" s="67">
        <v>0</v>
      </c>
      <c r="T55" s="67">
        <v>0</v>
      </c>
      <c r="U55" s="67">
        <v>0</v>
      </c>
      <c r="V55" s="44">
        <f t="shared" si="18"/>
        <v>5.5388E-2</v>
      </c>
      <c r="W55" s="74">
        <v>0</v>
      </c>
      <c r="Z55" s="2">
        <v>48</v>
      </c>
      <c r="AA55" s="85">
        <v>5.5257325806835844E-2</v>
      </c>
      <c r="AB55" s="85">
        <f t="shared" si="1"/>
        <v>6.3545924677861215E-2</v>
      </c>
      <c r="AC55" s="85">
        <f t="shared" si="2"/>
        <v>4.6968726935810466E-2</v>
      </c>
      <c r="AD55" s="86"/>
      <c r="AE55" s="87">
        <f t="shared" si="3"/>
        <v>7.7710043076196861E-2</v>
      </c>
      <c r="AF55" s="87">
        <f t="shared" si="0"/>
        <v>5.3589317978834879E-2</v>
      </c>
      <c r="AG55" s="87">
        <f t="shared" si="0"/>
        <v>0.11301830796829331</v>
      </c>
      <c r="AI55" s="29">
        <v>0.15</v>
      </c>
    </row>
    <row r="56" spans="2:35" ht="19" customHeight="1" thickBot="1" x14ac:dyDescent="0.4">
      <c r="B56" s="148"/>
      <c r="C56" s="149"/>
      <c r="D56" s="149"/>
      <c r="E56" s="149"/>
      <c r="F56" s="149"/>
      <c r="G56" s="149"/>
      <c r="H56" s="149"/>
      <c r="I56" s="149"/>
      <c r="J56" s="149"/>
      <c r="K56" s="150"/>
      <c r="P56" s="31"/>
      <c r="Q56" s="31" t="s">
        <v>34</v>
      </c>
      <c r="R56" s="72">
        <v>0</v>
      </c>
      <c r="S56" s="69">
        <v>0</v>
      </c>
      <c r="T56" s="69">
        <v>0</v>
      </c>
      <c r="U56" s="69">
        <v>0</v>
      </c>
      <c r="V56" s="45">
        <f t="shared" si="18"/>
        <v>5.5296999999999999E-2</v>
      </c>
      <c r="W56" s="75">
        <v>0</v>
      </c>
      <c r="Z56" s="2">
        <v>49</v>
      </c>
      <c r="AA56" s="85">
        <v>5.52525371159589E-2</v>
      </c>
      <c r="AB56" s="85">
        <f t="shared" si="1"/>
        <v>6.3540417683352723E-2</v>
      </c>
      <c r="AC56" s="85">
        <f t="shared" si="2"/>
        <v>4.6964656548565062E-2</v>
      </c>
      <c r="AD56" s="86"/>
      <c r="AE56" s="87">
        <f t="shared" si="3"/>
        <v>7.365705624031528E-2</v>
      </c>
      <c r="AF56" s="87">
        <f t="shared" si="0"/>
        <v>5.0400059266819834E-2</v>
      </c>
      <c r="AG56" s="87">
        <f t="shared" si="0"/>
        <v>0.10796847848243728</v>
      </c>
      <c r="AI56" s="29">
        <v>0.15</v>
      </c>
    </row>
    <row r="57" spans="2:35" ht="19" customHeight="1" x14ac:dyDescent="0.35">
      <c r="B57" s="151"/>
      <c r="C57" s="152"/>
      <c r="D57" s="152"/>
      <c r="E57" s="152"/>
      <c r="F57" s="152"/>
      <c r="G57" s="152"/>
      <c r="H57" s="152"/>
      <c r="I57" s="152"/>
      <c r="J57" s="152"/>
      <c r="K57" s="153"/>
      <c r="Z57" s="2">
        <v>50</v>
      </c>
      <c r="AA57" s="85">
        <v>5.5247903782534857E-2</v>
      </c>
      <c r="AB57" s="85">
        <f t="shared" si="1"/>
        <v>6.3535089349915086E-2</v>
      </c>
      <c r="AC57" s="85">
        <f t="shared" si="2"/>
        <v>4.6960718215154629E-2</v>
      </c>
      <c r="AD57" s="86"/>
      <c r="AE57" s="87">
        <f t="shared" si="3"/>
        <v>6.9815578875753459E-2</v>
      </c>
      <c r="AF57" s="87">
        <f t="shared" si="0"/>
        <v>4.7400699553196077E-2</v>
      </c>
      <c r="AG57" s="87">
        <f t="shared" si="0"/>
        <v>0.10314444114631253</v>
      </c>
      <c r="AI57" s="29">
        <v>0.15</v>
      </c>
    </row>
    <row r="58" spans="2:35" ht="19" customHeight="1" x14ac:dyDescent="0.35">
      <c r="Z58" s="2" t="s">
        <v>36</v>
      </c>
      <c r="AA58" s="85">
        <v>5.5243419496701751E-2</v>
      </c>
      <c r="AB58" s="85">
        <f t="shared" si="1"/>
        <v>6.3529932421207011E-2</v>
      </c>
      <c r="AC58" s="85">
        <f t="shared" si="2"/>
        <v>4.6956906572196484E-2</v>
      </c>
      <c r="AD58" s="86"/>
      <c r="AE58" s="87">
        <f xml:space="preserve"> ( 1 +AA58 ) ^-($Z57 + 1  - 0.5)</f>
        <v>6.6174557375338269E-2</v>
      </c>
      <c r="AF58" s="87">
        <f xml:space="preserve"> ( 1 +AB58 ) ^-($Z57 + 1  - 0.5)</f>
        <v>4.4579918759320755E-2</v>
      </c>
      <c r="AG58" s="87">
        <f xml:space="preserve"> ( 1 +AC58 ) ^-($Z57 + 1  - 0.5)</f>
        <v>9.8536081299622214E-2</v>
      </c>
      <c r="AI58" s="29">
        <v>0.15</v>
      </c>
    </row>
    <row r="59" spans="2:35" ht="19" customHeight="1" x14ac:dyDescent="0.35">
      <c r="B59" s="92" t="str">
        <f>"Technical note on the calculation of the Nepali risk-free interest rates term structure at " &amp; G3</f>
        <v>Technical note on the calculation of the Nepali risk-free interest rates term structure at  End-Mangsir (2081)</v>
      </c>
      <c r="C59" s="88"/>
      <c r="D59" s="88"/>
      <c r="E59" s="88"/>
      <c r="F59" s="88"/>
      <c r="G59" s="88"/>
      <c r="H59" s="88"/>
      <c r="I59" s="88"/>
      <c r="J59" s="88"/>
      <c r="K59" s="89"/>
      <c r="AB59" s="84"/>
      <c r="AC59" s="84"/>
      <c r="AF59" s="84"/>
      <c r="AG59" s="84"/>
      <c r="AI59" s="84"/>
    </row>
    <row r="60" spans="2:35" ht="19" customHeight="1" x14ac:dyDescent="0.35">
      <c r="B60" s="90"/>
      <c r="C60" s="100"/>
      <c r="D60" s="100"/>
      <c r="E60" s="100"/>
      <c r="F60" s="100"/>
      <c r="G60" s="100"/>
      <c r="H60" s="100"/>
      <c r="I60" s="100"/>
      <c r="J60" s="100"/>
      <c r="K60" s="101"/>
      <c r="AB60" s="84"/>
      <c r="AC60" s="84"/>
      <c r="AF60" s="84"/>
      <c r="AG60" s="84"/>
      <c r="AI60" s="84"/>
    </row>
    <row r="61" spans="2:35" ht="19" customHeight="1" x14ac:dyDescent="0.35">
      <c r="B61" s="90"/>
      <c r="C61" s="184" t="s">
        <v>80</v>
      </c>
      <c r="D61" s="184"/>
      <c r="E61" s="184"/>
      <c r="F61" s="184"/>
      <c r="G61" s="184"/>
      <c r="H61" s="184"/>
      <c r="I61" s="184"/>
      <c r="J61" s="184"/>
      <c r="K61" s="185"/>
      <c r="AB61" s="84"/>
      <c r="AC61" s="84"/>
      <c r="AF61" s="84"/>
      <c r="AG61" s="84"/>
      <c r="AI61" s="84"/>
    </row>
    <row r="62" spans="2:35" ht="19" customHeight="1" x14ac:dyDescent="0.35">
      <c r="B62" s="90"/>
      <c r="C62" s="184"/>
      <c r="D62" s="184"/>
      <c r="E62" s="184"/>
      <c r="F62" s="184"/>
      <c r="G62" s="184"/>
      <c r="H62" s="184"/>
      <c r="I62" s="184"/>
      <c r="J62" s="184"/>
      <c r="K62" s="185"/>
      <c r="AB62" s="84"/>
      <c r="AC62" s="84"/>
      <c r="AF62" s="84"/>
      <c r="AG62" s="84"/>
      <c r="AI62" s="84"/>
    </row>
    <row r="63" spans="2:35" ht="19" customHeight="1" x14ac:dyDescent="0.35">
      <c r="B63" s="90"/>
      <c r="C63" s="184"/>
      <c r="D63" s="184"/>
      <c r="E63" s="184"/>
      <c r="F63" s="184"/>
      <c r="G63" s="184"/>
      <c r="H63" s="184"/>
      <c r="I63" s="184"/>
      <c r="J63" s="184"/>
      <c r="K63" s="185"/>
      <c r="AB63" s="84"/>
      <c r="AC63" s="84"/>
      <c r="AF63" s="84"/>
      <c r="AG63" s="84"/>
      <c r="AI63" s="84"/>
    </row>
    <row r="64" spans="2:35" ht="19" customHeight="1" x14ac:dyDescent="0.35">
      <c r="B64" s="90"/>
      <c r="C64" s="184"/>
      <c r="D64" s="184"/>
      <c r="E64" s="184"/>
      <c r="F64" s="184"/>
      <c r="G64" s="184"/>
      <c r="H64" s="184"/>
      <c r="I64" s="184"/>
      <c r="J64" s="184"/>
      <c r="K64" s="185"/>
      <c r="AB64" s="84"/>
      <c r="AC64" s="84"/>
      <c r="AF64" s="84"/>
      <c r="AG64" s="84"/>
      <c r="AI64" s="84"/>
    </row>
    <row r="65" spans="2:35" ht="19" customHeight="1" x14ac:dyDescent="0.35">
      <c r="B65" s="90"/>
      <c r="C65" s="184"/>
      <c r="D65" s="184"/>
      <c r="E65" s="184"/>
      <c r="F65" s="184"/>
      <c r="G65" s="184"/>
      <c r="H65" s="184"/>
      <c r="I65" s="184"/>
      <c r="J65" s="184"/>
      <c r="K65" s="185"/>
      <c r="AB65" s="84"/>
      <c r="AC65" s="84"/>
      <c r="AF65" s="84"/>
      <c r="AG65" s="84"/>
      <c r="AI65" s="84"/>
    </row>
    <row r="66" spans="2:35" ht="19" customHeight="1" x14ac:dyDescent="0.35">
      <c r="B66" s="90"/>
      <c r="C66" s="184"/>
      <c r="D66" s="184"/>
      <c r="E66" s="184"/>
      <c r="F66" s="184"/>
      <c r="G66" s="184"/>
      <c r="H66" s="184"/>
      <c r="I66" s="184"/>
      <c r="J66" s="184"/>
      <c r="K66" s="185"/>
      <c r="AB66" s="84"/>
      <c r="AC66" s="84"/>
      <c r="AF66" s="84"/>
      <c r="AG66" s="84"/>
      <c r="AI66" s="84"/>
    </row>
    <row r="67" spans="2:35" ht="19" customHeight="1" x14ac:dyDescent="0.35">
      <c r="B67" s="90"/>
      <c r="C67" s="184"/>
      <c r="D67" s="184"/>
      <c r="E67" s="184"/>
      <c r="F67" s="184"/>
      <c r="G67" s="184"/>
      <c r="H67" s="184"/>
      <c r="I67" s="184"/>
      <c r="J67" s="184"/>
      <c r="K67" s="185"/>
      <c r="AB67" s="84"/>
      <c r="AC67" s="84"/>
      <c r="AF67" s="84"/>
      <c r="AG67" s="84"/>
      <c r="AI67" s="84"/>
    </row>
    <row r="68" spans="2:35" ht="19" customHeight="1" x14ac:dyDescent="0.35">
      <c r="B68" s="91"/>
      <c r="C68" s="102"/>
      <c r="D68" s="102"/>
      <c r="E68" s="102"/>
      <c r="F68" s="102"/>
      <c r="G68" s="102"/>
      <c r="H68" s="102"/>
      <c r="I68" s="102"/>
      <c r="J68" s="102"/>
      <c r="K68" s="103"/>
    </row>
    <row r="70" spans="2:35" ht="19" customHeight="1" x14ac:dyDescent="0.35">
      <c r="B70" s="156" t="s">
        <v>19</v>
      </c>
      <c r="C70" s="157"/>
      <c r="D70" s="157"/>
      <c r="E70" s="157"/>
      <c r="F70" s="157"/>
      <c r="G70" s="157"/>
      <c r="H70" s="157"/>
      <c r="I70" s="157"/>
      <c r="J70" s="157"/>
      <c r="K70" s="158"/>
    </row>
    <row r="71" spans="2:35" ht="19" customHeight="1" x14ac:dyDescent="0.35">
      <c r="B71" s="159"/>
      <c r="C71" s="160"/>
      <c r="D71" s="160"/>
      <c r="E71" s="160"/>
      <c r="F71" s="160"/>
      <c r="G71" s="160"/>
      <c r="H71" s="160"/>
      <c r="I71" s="160"/>
      <c r="J71" s="160"/>
      <c r="K71" s="161"/>
    </row>
    <row r="72" spans="2:35" ht="19" customHeight="1" x14ac:dyDescent="0.35">
      <c r="B72" s="162"/>
      <c r="C72" s="163"/>
      <c r="D72" s="163"/>
      <c r="E72" s="163"/>
      <c r="F72" s="163"/>
      <c r="G72" s="163"/>
      <c r="H72" s="163"/>
      <c r="I72" s="163"/>
      <c r="J72" s="163"/>
      <c r="K72" s="164"/>
    </row>
  </sheetData>
  <mergeCells count="24">
    <mergeCell ref="B55:K57"/>
    <mergeCell ref="C61:K67"/>
    <mergeCell ref="B70:K72"/>
    <mergeCell ref="AI5:AI7"/>
    <mergeCell ref="D7:I7"/>
    <mergeCell ref="K7:K8"/>
    <mergeCell ref="D23:I23"/>
    <mergeCell ref="K23:K24"/>
    <mergeCell ref="D39:I39"/>
    <mergeCell ref="K39:K40"/>
    <mergeCell ref="AA5:AA7"/>
    <mergeCell ref="AB5:AB7"/>
    <mergeCell ref="AC5:AC7"/>
    <mergeCell ref="AE5:AE7"/>
    <mergeCell ref="AF5:AF7"/>
    <mergeCell ref="AG5:AG7"/>
    <mergeCell ref="Q4:W4"/>
    <mergeCell ref="AA4:AC4"/>
    <mergeCell ref="AE4:AG4"/>
    <mergeCell ref="B2:K2"/>
    <mergeCell ref="AA2:AC2"/>
    <mergeCell ref="AE2:AG2"/>
    <mergeCell ref="AA3:AC3"/>
    <mergeCell ref="AE3:AG3"/>
  </mergeCells>
  <conditionalFormatting sqref="R47:V56">
    <cfRule type="expression" dxfId="17" priority="1">
      <formula>R34=1</formula>
    </cfRule>
  </conditionalFormatting>
  <conditionalFormatting sqref="S34:V43">
    <cfRule type="expression" dxfId="16" priority="2">
      <formula>S34 = 1</formula>
    </cfRule>
  </conditionalFormatting>
  <hyperlinks>
    <hyperlink ref="F5:I5" location="Calculations_OIS!AW11" display="Calculations_OIS!AW11" xr:uid="{E7977DB5-A282-402A-976B-A23A04A1C1A1}"/>
  </hyperlinks>
  <printOptions horizontalCentered="1" verticalCentered="1"/>
  <pageMargins left="0.5118110236220472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A8615-6125-4824-8C07-93FAE735C037}">
  <sheetPr codeName="Sheet7">
    <tabColor theme="2" tint="-9.9978637043366805E-2"/>
  </sheetPr>
  <dimension ref="B1:AI72"/>
  <sheetViews>
    <sheetView zoomScale="80" zoomScaleNormal="80" workbookViewId="0"/>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5" width="8.7265625" style="1"/>
    <col min="16" max="16" width="13.54296875" style="1" customWidth="1"/>
    <col min="17" max="17" width="13.54296875" style="2" customWidth="1"/>
    <col min="18" max="23" width="13.54296875" style="1" customWidth="1"/>
    <col min="24" max="25" width="8.7265625" style="1"/>
    <col min="26" max="26" width="5.1796875" style="1" customWidth="1"/>
    <col min="27" max="29" width="18.54296875" style="1" customWidth="1"/>
    <col min="30" max="30" width="5.26953125" style="1" customWidth="1"/>
    <col min="31" max="33" width="18.54296875" style="1" customWidth="1"/>
    <col min="34" max="34" width="8.7265625" style="1"/>
    <col min="35" max="35" width="12.54296875" style="1" customWidth="1"/>
    <col min="36" max="16384" width="8.7265625" style="1"/>
  </cols>
  <sheetData>
    <row r="1" spans="2:35" ht="35.15" customHeight="1" x14ac:dyDescent="0.35"/>
    <row r="2" spans="2:35" ht="21" customHeight="1" x14ac:dyDescent="0.35">
      <c r="B2" s="182" t="s">
        <v>64</v>
      </c>
      <c r="C2" s="182"/>
      <c r="D2" s="182"/>
      <c r="E2" s="182"/>
      <c r="F2" s="182"/>
      <c r="G2" s="182"/>
      <c r="H2" s="182"/>
      <c r="I2" s="182"/>
      <c r="J2" s="182"/>
      <c r="K2" s="182"/>
      <c r="AA2" s="180" t="s">
        <v>66</v>
      </c>
      <c r="AB2" s="180"/>
      <c r="AC2" s="180"/>
      <c r="AE2" s="180" t="s">
        <v>45</v>
      </c>
      <c r="AF2" s="180"/>
      <c r="AG2" s="180"/>
    </row>
    <row r="3" spans="2:35" ht="19" customHeight="1" x14ac:dyDescent="0.35">
      <c r="B3" s="36" t="s">
        <v>47</v>
      </c>
      <c r="D3" s="2"/>
      <c r="F3" s="42" t="s">
        <v>22</v>
      </c>
      <c r="G3" s="36" t="s">
        <v>75</v>
      </c>
      <c r="H3" s="35"/>
      <c r="I3" s="35"/>
      <c r="J3" s="28" t="s">
        <v>16</v>
      </c>
      <c r="K3" s="27">
        <v>0.75</v>
      </c>
      <c r="Q3" s="36"/>
      <c r="X3" s="24"/>
      <c r="AA3" s="181" t="s">
        <v>75</v>
      </c>
      <c r="AB3" s="181"/>
      <c r="AC3" s="181"/>
      <c r="AE3" s="181" t="str">
        <f>AA3</f>
        <v> End-Kartik (2081)</v>
      </c>
      <c r="AF3" s="181"/>
      <c r="AG3" s="181"/>
    </row>
    <row r="4" spans="2:35" ht="19" customHeight="1" x14ac:dyDescent="0.35">
      <c r="B4" s="37"/>
      <c r="D4" s="2"/>
      <c r="H4" s="35"/>
      <c r="I4" s="35"/>
      <c r="J4" s="28" t="s">
        <v>17</v>
      </c>
      <c r="K4" s="38">
        <v>0.2</v>
      </c>
      <c r="Q4" s="183" t="s">
        <v>24</v>
      </c>
      <c r="R4" s="183"/>
      <c r="S4" s="183"/>
      <c r="T4" s="183"/>
      <c r="U4" s="183"/>
      <c r="V4" s="183"/>
      <c r="W4" s="183"/>
      <c r="AA4" s="178" t="s">
        <v>46</v>
      </c>
      <c r="AB4" s="178"/>
      <c r="AC4" s="178"/>
      <c r="AE4" s="178" t="str">
        <f>AA4</f>
        <v>Nepali risk-free curves - General bucket</v>
      </c>
      <c r="AF4" s="178"/>
      <c r="AG4" s="178"/>
    </row>
    <row r="5" spans="2:35" ht="19" customHeight="1" x14ac:dyDescent="0.35">
      <c r="B5" s="36" t="s">
        <v>35</v>
      </c>
      <c r="C5" s="36"/>
      <c r="D5" s="2"/>
      <c r="E5" s="2"/>
      <c r="G5" s="35"/>
      <c r="H5" s="35"/>
      <c r="I5" s="35"/>
      <c r="J5" s="28" t="s">
        <v>21</v>
      </c>
      <c r="K5" s="26">
        <v>20</v>
      </c>
      <c r="AA5" s="174" t="s">
        <v>23</v>
      </c>
      <c r="AB5" s="174" t="s">
        <v>41</v>
      </c>
      <c r="AC5" s="174" t="s">
        <v>42</v>
      </c>
      <c r="AE5" s="175" t="str">
        <f>AA5</f>
        <v>General 
non-stressed 
zero coupon rates</v>
      </c>
      <c r="AF5" s="175" t="str">
        <f>AB5</f>
        <v>General 
Stress up 
zero coupon rates</v>
      </c>
      <c r="AG5" s="175" t="str">
        <f>AC5</f>
        <v>General 
Stress down 
zero coupon rates</v>
      </c>
      <c r="AI5" s="165" t="s">
        <v>44</v>
      </c>
    </row>
    <row r="6" spans="2:35" ht="19" customHeight="1" x14ac:dyDescent="0.35">
      <c r="B6" s="2"/>
      <c r="C6" s="2"/>
      <c r="D6" s="2"/>
      <c r="E6" s="2"/>
      <c r="F6" s="2"/>
      <c r="G6" s="2"/>
      <c r="H6" s="2"/>
      <c r="AA6" s="174"/>
      <c r="AB6" s="174"/>
      <c r="AC6" s="174"/>
      <c r="AE6" s="176"/>
      <c r="AF6" s="176"/>
      <c r="AG6" s="176"/>
      <c r="AI6" s="166"/>
    </row>
    <row r="7" spans="2:35" ht="19" customHeight="1" thickBot="1" x14ac:dyDescent="0.4">
      <c r="B7" s="5"/>
      <c r="C7" s="2" t="s">
        <v>5</v>
      </c>
      <c r="D7" s="140" t="s">
        <v>14</v>
      </c>
      <c r="E7" s="141"/>
      <c r="F7" s="141"/>
      <c r="G7" s="141"/>
      <c r="H7" s="141"/>
      <c r="I7" s="142"/>
      <c r="K7" s="143" t="s">
        <v>20</v>
      </c>
      <c r="Q7" s="61"/>
      <c r="R7" s="61" t="s">
        <v>59</v>
      </c>
      <c r="S7" s="61" t="s">
        <v>63</v>
      </c>
      <c r="T7" s="61" t="s">
        <v>70</v>
      </c>
      <c r="U7" s="61" t="s">
        <v>73</v>
      </c>
      <c r="V7" s="61" t="s">
        <v>76</v>
      </c>
      <c r="W7" s="61">
        <v>20241130</v>
      </c>
      <c r="AA7" s="174"/>
      <c r="AB7" s="174"/>
      <c r="AC7" s="174"/>
      <c r="AE7" s="177"/>
      <c r="AF7" s="177"/>
      <c r="AG7" s="177"/>
      <c r="AI7" s="167"/>
    </row>
    <row r="8" spans="2:35" ht="19" customHeight="1" x14ac:dyDescent="0.35">
      <c r="B8" s="3"/>
      <c r="C8" s="4" t="s">
        <v>1</v>
      </c>
      <c r="D8" s="6" t="s">
        <v>0</v>
      </c>
      <c r="E8" s="6" t="s">
        <v>13</v>
      </c>
      <c r="F8" s="6" t="s">
        <v>2</v>
      </c>
      <c r="G8" s="6" t="s">
        <v>3</v>
      </c>
      <c r="H8" s="6" t="s">
        <v>68</v>
      </c>
      <c r="I8" s="7" t="s">
        <v>6</v>
      </c>
      <c r="J8" s="8" t="s">
        <v>7</v>
      </c>
      <c r="K8" s="144"/>
      <c r="P8" s="31"/>
      <c r="Q8" s="31" t="s">
        <v>25</v>
      </c>
      <c r="R8" s="43">
        <v>6.20835E-2</v>
      </c>
      <c r="S8" s="43">
        <v>6.0461000000000008E-2</v>
      </c>
      <c r="T8" s="43">
        <v>5.8515499999999998E-2</v>
      </c>
      <c r="U8" s="43">
        <v>5.7389500000000003E-2</v>
      </c>
      <c r="V8" s="46">
        <v>5.8972499999999997E-2</v>
      </c>
      <c r="W8" s="46">
        <v>5.8708499999999997E-2</v>
      </c>
      <c r="Z8" s="2">
        <v>1</v>
      </c>
      <c r="AA8" s="85">
        <v>5.8972500000000233E-2</v>
      </c>
      <c r="AB8" s="85">
        <f>AA8*(1+AI8)</f>
        <v>9.140737500000036E-2</v>
      </c>
      <c r="AC8" s="85">
        <f>AA8*(1-AI8)</f>
        <v>2.6537625000000103E-2</v>
      </c>
      <c r="AD8" s="86"/>
      <c r="AE8" s="87">
        <f xml:space="preserve"> ( 1 +AA8 ) ^-($Z8 - 0.5)</f>
        <v>0.97175695780920601</v>
      </c>
      <c r="AF8" s="87">
        <f t="shared" ref="AF8:AG57" si="0" xml:space="preserve"> ( 1 +AB8 ) ^-($Z8 - 0.5)</f>
        <v>0.95720852523103905</v>
      </c>
      <c r="AG8" s="87">
        <f t="shared" si="0"/>
        <v>0.98698957171641821</v>
      </c>
      <c r="AI8" s="29">
        <v>0.55000000000000004</v>
      </c>
    </row>
    <row r="9" spans="2:35" ht="19" customHeight="1" thickBot="1" x14ac:dyDescent="0.4">
      <c r="B9" s="25">
        <v>20241130</v>
      </c>
      <c r="C9" s="2"/>
      <c r="D9" s="2"/>
      <c r="E9" s="2"/>
      <c r="F9" s="2"/>
      <c r="G9" s="2"/>
      <c r="H9" s="2"/>
      <c r="I9" s="2"/>
      <c r="J9" s="2"/>
      <c r="P9" s="31"/>
      <c r="Q9" s="31" t="s">
        <v>26</v>
      </c>
      <c r="R9" s="44">
        <v>5.9566000000000001E-2</v>
      </c>
      <c r="S9" s="44">
        <v>5.7346500000000002E-2</v>
      </c>
      <c r="T9" s="44">
        <v>5.5447500000000004E-2</v>
      </c>
      <c r="U9" s="44">
        <v>5.4433999999999996E-2</v>
      </c>
      <c r="V9" s="47">
        <v>5.67065E-2</v>
      </c>
      <c r="W9" s="47">
        <v>5.6133999999999996E-2</v>
      </c>
      <c r="Z9" s="2">
        <v>2</v>
      </c>
      <c r="AA9" s="85">
        <v>5.5758166666666664E-2</v>
      </c>
      <c r="AB9" s="85">
        <f t="shared" ref="AB9:AB58" si="1">AA9*(1+AI9)</f>
        <v>8.6425158333333335E-2</v>
      </c>
      <c r="AC9" s="85">
        <f t="shared" ref="AC9:AC58" si="2">AA9*(1-AI9)</f>
        <v>2.5091174999999997E-2</v>
      </c>
      <c r="AD9" s="86"/>
      <c r="AE9" s="87">
        <f t="shared" ref="AE9:AE57" si="3" xml:space="preserve"> ( 1 +AA9 ) ^-($Z9 - 0.5)</f>
        <v>0.92183528106485213</v>
      </c>
      <c r="AF9" s="87">
        <f t="shared" si="0"/>
        <v>0.88308046771409077</v>
      </c>
      <c r="AG9" s="87">
        <f t="shared" si="0"/>
        <v>0.96351006992524268</v>
      </c>
      <c r="AI9" s="29">
        <v>0.55000000000000004</v>
      </c>
    </row>
    <row r="10" spans="2:35" ht="19" customHeight="1" x14ac:dyDescent="0.35">
      <c r="B10" s="9">
        <v>1</v>
      </c>
      <c r="C10" s="32">
        <v>6.5140000000000002</v>
      </c>
      <c r="D10" s="16">
        <v>5.0170000000000003</v>
      </c>
      <c r="E10" s="16">
        <v>2.8160000000000003</v>
      </c>
      <c r="F10" s="17">
        <v>3.5460000000000003</v>
      </c>
      <c r="G10" s="17">
        <v>4.5920000000000005</v>
      </c>
      <c r="H10" s="17">
        <v>1.9089999999999998</v>
      </c>
      <c r="I10" s="17">
        <f>IF(  ABS( MAX( D10:H10 ) )  &gt;  ABS(  MIN(D10:H10 ) ),
                                                 (  SUM(D10:H10) - ABS( MAX(D10:H10) ) ) / 4,
                                                  (  SUM(D10:H10) +  ABS( MIN(D10:H10)  )  )   / 4 )</f>
        <v>3.2157500000000008</v>
      </c>
      <c r="J10" s="18">
        <f xml:space="preserve"> IF( I10 &gt; 0, MAX( -$K$3, -I10*$K$4 ), MIN( $K$3, -I10*$K$4 )  )</f>
        <v>-0.64315000000000022</v>
      </c>
      <c r="K10" s="12">
        <f>C10+J10</f>
        <v>5.8708499999999999</v>
      </c>
      <c r="P10" s="62"/>
      <c r="Q10" s="31" t="s">
        <v>27</v>
      </c>
      <c r="R10" s="44">
        <v>5.8774E-2</v>
      </c>
      <c r="S10" s="44">
        <v>5.6396500000000002E-2</v>
      </c>
      <c r="T10" s="44">
        <v>5.4679000000000005E-2</v>
      </c>
      <c r="U10" s="44">
        <v>5.3874499999999992E-2</v>
      </c>
      <c r="V10" s="47">
        <v>5.6551499999999998E-2</v>
      </c>
      <c r="W10" s="47">
        <v>5.5633000000000002E-2</v>
      </c>
      <c r="Z10" s="2">
        <v>3</v>
      </c>
      <c r="AA10" s="85">
        <v>5.5353000000000208E-2</v>
      </c>
      <c r="AB10" s="85">
        <f t="shared" si="1"/>
        <v>8.5797150000000322E-2</v>
      </c>
      <c r="AC10" s="85">
        <f t="shared" si="2"/>
        <v>2.490885000000009E-2</v>
      </c>
      <c r="AD10" s="86"/>
      <c r="AE10" s="87">
        <f t="shared" si="3"/>
        <v>0.87398831734489724</v>
      </c>
      <c r="AF10" s="87">
        <f t="shared" si="0"/>
        <v>0.81400721919217023</v>
      </c>
      <c r="AG10" s="87">
        <f t="shared" si="0"/>
        <v>0.94034429028440403</v>
      </c>
      <c r="AI10" s="29">
        <v>0.55000000000000004</v>
      </c>
    </row>
    <row r="11" spans="2:35" ht="19" customHeight="1" x14ac:dyDescent="0.35">
      <c r="B11" s="10">
        <v>2</v>
      </c>
      <c r="C11" s="33">
        <v>6.2229999999999999</v>
      </c>
      <c r="D11" s="19">
        <v>4.7759999999999998</v>
      </c>
      <c r="E11" s="15">
        <v>2.8169999999999997</v>
      </c>
      <c r="F11" s="15">
        <v>3.15</v>
      </c>
      <c r="G11" s="15">
        <v>4.3659999999999997</v>
      </c>
      <c r="H11" s="15">
        <v>1.859</v>
      </c>
      <c r="I11" s="15">
        <f t="shared" ref="I11:I19" si="4">IF(  ABS( MAX( D11:H11 ) )  &gt;  ABS(  MIN(D11:H11 ) ),
                                                 (  SUM(D11:H11) - ABS( MAX(D11:H11) ) ) / 4,
                                                  (  SUM(D11:H11) +  ABS( MIN(D11:H11)  )  )   / 4 )</f>
        <v>3.048</v>
      </c>
      <c r="J11" s="20">
        <f t="shared" ref="J11:J19" si="5" xml:space="preserve"> IF( I11 &gt; 0, MAX( -$K$3, -I11*$K$4 ), MIN( $K$3, -I11*$K$4 )  )</f>
        <v>-0.60960000000000003</v>
      </c>
      <c r="K11" s="13">
        <f t="shared" ref="K11:K19" si="6">C11+J11</f>
        <v>5.6133999999999995</v>
      </c>
      <c r="P11" s="31"/>
      <c r="Q11" s="31" t="s">
        <v>28</v>
      </c>
      <c r="R11" s="44">
        <v>5.8368000000000003E-2</v>
      </c>
      <c r="S11" s="44">
        <v>5.6055499999999994E-2</v>
      </c>
      <c r="T11" s="44">
        <v>5.4470499999999998E-2</v>
      </c>
      <c r="U11" s="44">
        <v>5.3879499999999997E-2</v>
      </c>
      <c r="V11" s="47">
        <v>5.6634500000000004E-2</v>
      </c>
      <c r="W11" s="47">
        <v>5.5470000000000005E-2</v>
      </c>
      <c r="Z11" s="2">
        <v>4</v>
      </c>
      <c r="AA11" s="85">
        <v>5.5328000000000266E-2</v>
      </c>
      <c r="AB11" s="85">
        <f t="shared" si="1"/>
        <v>8.5758400000000415E-2</v>
      </c>
      <c r="AC11" s="85">
        <f t="shared" si="2"/>
        <v>2.4897600000000117E-2</v>
      </c>
      <c r="AD11" s="86"/>
      <c r="AE11" s="87">
        <f t="shared" si="3"/>
        <v>0.82821651536892682</v>
      </c>
      <c r="AF11" s="87">
        <f t="shared" si="0"/>
        <v>0.74977992303439178</v>
      </c>
      <c r="AG11" s="87">
        <f t="shared" si="0"/>
        <v>0.91752590229961706</v>
      </c>
      <c r="AI11" s="29">
        <v>0.55000000000000004</v>
      </c>
    </row>
    <row r="12" spans="2:35" ht="19" customHeight="1" thickBot="1" x14ac:dyDescent="0.4">
      <c r="B12" s="10">
        <v>3</v>
      </c>
      <c r="C12" s="33">
        <v>6.1719999999999997</v>
      </c>
      <c r="D12" s="19">
        <v>4.7149999999999999</v>
      </c>
      <c r="E12" s="15">
        <v>2.907</v>
      </c>
      <c r="F12" s="15">
        <v>3.0029999999999992</v>
      </c>
      <c r="G12" s="15">
        <v>4.3330000000000002</v>
      </c>
      <c r="H12" s="15">
        <v>1.9309999999999992</v>
      </c>
      <c r="I12" s="15">
        <f t="shared" si="4"/>
        <v>3.0434999999999999</v>
      </c>
      <c r="J12" s="20">
        <f t="shared" si="5"/>
        <v>-0.60870000000000002</v>
      </c>
      <c r="K12" s="13">
        <f t="shared" si="6"/>
        <v>5.5632999999999999</v>
      </c>
      <c r="P12" s="31"/>
      <c r="Q12" s="31" t="s">
        <v>29</v>
      </c>
      <c r="R12" s="45">
        <v>5.8257000000000003E-2</v>
      </c>
      <c r="S12" s="45">
        <v>5.5993500000000002E-2</v>
      </c>
      <c r="T12" s="45">
        <v>5.4453499999999995E-2</v>
      </c>
      <c r="U12" s="45">
        <v>5.4002499999999995E-2</v>
      </c>
      <c r="V12" s="48">
        <v>5.6779999999999997E-2</v>
      </c>
      <c r="W12" s="48">
        <v>5.5507000000000001E-2</v>
      </c>
      <c r="Z12" s="2">
        <v>5</v>
      </c>
      <c r="AA12" s="85">
        <v>5.54298333333334E-2</v>
      </c>
      <c r="AB12" s="85">
        <f t="shared" si="1"/>
        <v>7.2058783333333418E-2</v>
      </c>
      <c r="AC12" s="85">
        <f t="shared" si="2"/>
        <v>3.8800883333333376E-2</v>
      </c>
      <c r="AD12" s="86"/>
      <c r="AE12" s="87">
        <f t="shared" si="3"/>
        <v>0.78445467030939786</v>
      </c>
      <c r="AF12" s="87">
        <f t="shared" si="0"/>
        <v>0.73116653030042889</v>
      </c>
      <c r="AG12" s="87">
        <f t="shared" si="0"/>
        <v>0.84256730714689609</v>
      </c>
      <c r="AI12" s="30">
        <v>0.3</v>
      </c>
    </row>
    <row r="13" spans="2:35" ht="19" customHeight="1" x14ac:dyDescent="0.35">
      <c r="B13" s="10">
        <v>4</v>
      </c>
      <c r="C13" s="33">
        <v>6.1550000000000002</v>
      </c>
      <c r="D13" s="19">
        <v>4.657</v>
      </c>
      <c r="E13" s="15">
        <v>2.9720000000000004</v>
      </c>
      <c r="F13" s="15">
        <v>2.8950000000000005</v>
      </c>
      <c r="G13" s="15">
        <v>4.2919999999999998</v>
      </c>
      <c r="H13" s="15">
        <v>2.0010000000000003</v>
      </c>
      <c r="I13" s="15">
        <f t="shared" si="4"/>
        <v>3.04</v>
      </c>
      <c r="J13" s="20">
        <f t="shared" si="5"/>
        <v>-0.6080000000000001</v>
      </c>
      <c r="K13" s="13">
        <f t="shared" si="6"/>
        <v>5.5470000000000006</v>
      </c>
      <c r="P13" s="31"/>
      <c r="Q13" s="31" t="s">
        <v>30</v>
      </c>
      <c r="R13" s="49">
        <v>5.8171500000000001E-2</v>
      </c>
      <c r="S13" s="49">
        <v>5.5955999999999999E-2</v>
      </c>
      <c r="T13" s="49">
        <v>5.4448999999999997E-2</v>
      </c>
      <c r="U13" s="49">
        <v>5.4077500000000001E-2</v>
      </c>
      <c r="V13" s="50">
        <v>5.6839000000000001E-2</v>
      </c>
      <c r="W13" s="50">
        <v>5.5537499999999997E-2</v>
      </c>
      <c r="Z13" s="2">
        <v>6</v>
      </c>
      <c r="AA13" s="85">
        <v>5.5515471308848596E-2</v>
      </c>
      <c r="AB13" s="85">
        <f t="shared" si="1"/>
        <v>7.2170112701503183E-2</v>
      </c>
      <c r="AC13" s="85">
        <f t="shared" si="2"/>
        <v>3.8860829916194016E-2</v>
      </c>
      <c r="AD13" s="86"/>
      <c r="AE13" s="87">
        <f t="shared" si="3"/>
        <v>0.74292450111672326</v>
      </c>
      <c r="AF13" s="87">
        <f t="shared" si="0"/>
        <v>0.68163152365428303</v>
      </c>
      <c r="AG13" s="87">
        <f t="shared" si="0"/>
        <v>0.81083867698146983</v>
      </c>
      <c r="AI13" s="30">
        <v>0.3</v>
      </c>
    </row>
    <row r="14" spans="2:35" ht="19" customHeight="1" thickBot="1" x14ac:dyDescent="0.4">
      <c r="B14" s="10">
        <v>5</v>
      </c>
      <c r="C14" s="34">
        <v>6.1580000000000004</v>
      </c>
      <c r="D14" s="21">
        <v>4.6180000000000003</v>
      </c>
      <c r="E14" s="22">
        <v>3.0230000000000001</v>
      </c>
      <c r="F14" s="22">
        <v>2.8220000000000001</v>
      </c>
      <c r="G14" s="22">
        <v>4.2380000000000004</v>
      </c>
      <c r="H14" s="22">
        <v>2.0630000000000006</v>
      </c>
      <c r="I14" s="22">
        <f t="shared" si="4"/>
        <v>3.0365000000000006</v>
      </c>
      <c r="J14" s="23">
        <f t="shared" si="5"/>
        <v>-0.60730000000000017</v>
      </c>
      <c r="K14" s="41">
        <f t="shared" si="6"/>
        <v>5.5507</v>
      </c>
      <c r="P14" s="31"/>
      <c r="Q14" s="31" t="s">
        <v>31</v>
      </c>
      <c r="R14" s="44">
        <v>5.80455E-2</v>
      </c>
      <c r="S14" s="44">
        <v>5.5895E-2</v>
      </c>
      <c r="T14" s="44">
        <v>5.4427500000000004E-2</v>
      </c>
      <c r="U14" s="44">
        <v>5.4108499999999997E-2</v>
      </c>
      <c r="V14" s="47">
        <v>5.6833999999999996E-2</v>
      </c>
      <c r="W14" s="47">
        <v>5.55135E-2</v>
      </c>
      <c r="Z14" s="2">
        <v>7</v>
      </c>
      <c r="AA14" s="85">
        <v>5.5565174634325754E-2</v>
      </c>
      <c r="AB14" s="85">
        <f t="shared" si="1"/>
        <v>7.2234727024623482E-2</v>
      </c>
      <c r="AC14" s="85">
        <f t="shared" si="2"/>
        <v>3.8895622244028025E-2</v>
      </c>
      <c r="AD14" s="86"/>
      <c r="AE14" s="87">
        <f t="shared" si="3"/>
        <v>0.70363454398955427</v>
      </c>
      <c r="AF14" s="87">
        <f t="shared" si="0"/>
        <v>0.63550043556181279</v>
      </c>
      <c r="AG14" s="87">
        <f t="shared" si="0"/>
        <v>0.78033761975413618</v>
      </c>
      <c r="AI14" s="30">
        <v>0.3</v>
      </c>
    </row>
    <row r="15" spans="2:35" ht="19" customHeight="1" x14ac:dyDescent="0.35">
      <c r="B15" s="10">
        <v>6</v>
      </c>
      <c r="C15" s="33">
        <v>6.1559999999999997</v>
      </c>
      <c r="D15" s="19">
        <v>4.5819999999999999</v>
      </c>
      <c r="E15" s="15">
        <v>3.0429999999999997</v>
      </c>
      <c r="F15" s="15">
        <v>2.7530000000000001</v>
      </c>
      <c r="G15" s="15">
        <v>4.1659999999999995</v>
      </c>
      <c r="H15" s="15">
        <v>2.0829999999999993</v>
      </c>
      <c r="I15" s="39">
        <f t="shared" si="4"/>
        <v>3.0112499999999995</v>
      </c>
      <c r="J15" s="20">
        <f t="shared" si="5"/>
        <v>-0.60224999999999995</v>
      </c>
      <c r="K15" s="40">
        <f t="shared" si="6"/>
        <v>5.55375</v>
      </c>
      <c r="P15" s="31"/>
      <c r="Q15" s="31" t="s">
        <v>32</v>
      </c>
      <c r="R15" s="44">
        <v>5.7903500000000004E-2</v>
      </c>
      <c r="S15" s="44">
        <v>5.5818000000000006E-2</v>
      </c>
      <c r="T15" s="44">
        <v>5.4387999999999999E-2</v>
      </c>
      <c r="U15" s="44">
        <v>5.4113499999999995E-2</v>
      </c>
      <c r="V15" s="47">
        <v>5.6779500000000004E-2</v>
      </c>
      <c r="W15" s="47">
        <v>5.5458999999999994E-2</v>
      </c>
      <c r="Z15" s="2">
        <v>8</v>
      </c>
      <c r="AA15" s="85">
        <v>5.5593263067200249E-2</v>
      </c>
      <c r="AB15" s="85">
        <f t="shared" si="1"/>
        <v>6.3932252527280284E-2</v>
      </c>
      <c r="AC15" s="85">
        <f t="shared" si="2"/>
        <v>4.7254273607120208E-2</v>
      </c>
      <c r="AD15" s="86"/>
      <c r="AE15" s="87">
        <f t="shared" si="3"/>
        <v>0.66646205245545109</v>
      </c>
      <c r="AF15" s="87">
        <f t="shared" si="0"/>
        <v>0.62826836347690229</v>
      </c>
      <c r="AG15" s="87">
        <f t="shared" si="0"/>
        <v>0.70730860275942986</v>
      </c>
      <c r="AI15" s="29">
        <v>0.15</v>
      </c>
    </row>
    <row r="16" spans="2:35" ht="19" customHeight="1" x14ac:dyDescent="0.35">
      <c r="B16" s="10">
        <v>7</v>
      </c>
      <c r="C16" s="33">
        <v>6.1459999999999999</v>
      </c>
      <c r="D16" s="19">
        <v>4.5359999999999996</v>
      </c>
      <c r="E16" s="15">
        <v>3.0389999999999997</v>
      </c>
      <c r="F16" s="15">
        <v>2.6869999999999998</v>
      </c>
      <c r="G16" s="15">
        <v>4.0839999999999996</v>
      </c>
      <c r="H16" s="15">
        <v>2.0830000000000002</v>
      </c>
      <c r="I16" s="15">
        <f t="shared" si="4"/>
        <v>2.9732499999999997</v>
      </c>
      <c r="J16" s="20">
        <f t="shared" si="5"/>
        <v>-0.59465000000000001</v>
      </c>
      <c r="K16" s="13">
        <f t="shared" si="6"/>
        <v>5.5513500000000002</v>
      </c>
      <c r="P16" s="31"/>
      <c r="Q16" s="31" t="s">
        <v>33</v>
      </c>
      <c r="R16" s="44">
        <v>5.7748500000000008E-2</v>
      </c>
      <c r="S16" s="44">
        <v>5.5725999999999998E-2</v>
      </c>
      <c r="T16" s="44">
        <v>5.4336999999999996E-2</v>
      </c>
      <c r="U16" s="44">
        <v>5.4086999999999996E-2</v>
      </c>
      <c r="V16" s="47">
        <v>5.6690500000000005E-2</v>
      </c>
      <c r="W16" s="47">
        <v>5.5388E-2</v>
      </c>
      <c r="Z16" s="2">
        <v>9</v>
      </c>
      <c r="AA16" s="85">
        <v>5.5607630810657893E-2</v>
      </c>
      <c r="AB16" s="85">
        <f t="shared" si="1"/>
        <v>6.3948775432256577E-2</v>
      </c>
      <c r="AC16" s="85">
        <f t="shared" si="2"/>
        <v>4.7266486189059209E-2</v>
      </c>
      <c r="AD16" s="86"/>
      <c r="AE16" s="87">
        <f t="shared" si="3"/>
        <v>0.63128950807763362</v>
      </c>
      <c r="AF16" s="87">
        <f t="shared" si="0"/>
        <v>0.59043743936774151</v>
      </c>
      <c r="AG16" s="87">
        <f t="shared" si="0"/>
        <v>0.67532643594042874</v>
      </c>
      <c r="AI16" s="29">
        <v>0.15</v>
      </c>
    </row>
    <row r="17" spans="2:35" ht="19" customHeight="1" thickBot="1" x14ac:dyDescent="0.4">
      <c r="B17" s="10">
        <v>8</v>
      </c>
      <c r="C17" s="33">
        <v>6.1319999999999997</v>
      </c>
      <c r="D17" s="19">
        <v>4.4809999999999999</v>
      </c>
      <c r="E17" s="15">
        <v>3.0219999999999998</v>
      </c>
      <c r="F17" s="15">
        <v>2.6279999999999997</v>
      </c>
      <c r="G17" s="15">
        <v>4</v>
      </c>
      <c r="H17" s="15">
        <v>2.0720000000000001</v>
      </c>
      <c r="I17" s="15">
        <f t="shared" si="4"/>
        <v>2.9304999999999999</v>
      </c>
      <c r="J17" s="20">
        <f t="shared" si="5"/>
        <v>-0.58609999999999995</v>
      </c>
      <c r="K17" s="13">
        <f t="shared" si="6"/>
        <v>5.5458999999999996</v>
      </c>
      <c r="P17" s="31"/>
      <c r="Q17" s="31" t="s">
        <v>34</v>
      </c>
      <c r="R17" s="45">
        <v>5.7589500000000002E-2</v>
      </c>
      <c r="S17" s="45">
        <v>5.5621000000000004E-2</v>
      </c>
      <c r="T17" s="45">
        <v>5.4268499999999997E-2</v>
      </c>
      <c r="U17" s="45">
        <v>5.4044999999999996E-2</v>
      </c>
      <c r="V17" s="48">
        <v>5.6579000000000004E-2</v>
      </c>
      <c r="W17" s="48">
        <v>5.5296999999999999E-2</v>
      </c>
      <c r="Z17" s="2">
        <v>10</v>
      </c>
      <c r="AA17" s="85">
        <v>5.5612963201266075E-2</v>
      </c>
      <c r="AB17" s="85">
        <f t="shared" si="1"/>
        <v>6.395490768145598E-2</v>
      </c>
      <c r="AC17" s="85">
        <f t="shared" si="2"/>
        <v>4.7271018721076162E-2</v>
      </c>
      <c r="AD17" s="86"/>
      <c r="AE17" s="87">
        <f t="shared" si="3"/>
        <v>0.59800554241036386</v>
      </c>
      <c r="AF17" s="87">
        <f t="shared" si="0"/>
        <v>0.55491873731058605</v>
      </c>
      <c r="AG17" s="87">
        <f t="shared" si="0"/>
        <v>0.6448202811642274</v>
      </c>
      <c r="AI17" s="29">
        <v>0.15</v>
      </c>
    </row>
    <row r="18" spans="2:35" ht="19" customHeight="1" x14ac:dyDescent="0.35">
      <c r="B18" s="10">
        <v>9</v>
      </c>
      <c r="C18" s="33">
        <v>6.1159999999999997</v>
      </c>
      <c r="D18" s="19">
        <v>4.4139999999999997</v>
      </c>
      <c r="E18" s="15">
        <v>2.9999999999999996</v>
      </c>
      <c r="F18" s="15">
        <v>2.57</v>
      </c>
      <c r="G18" s="15">
        <v>3.9189999999999996</v>
      </c>
      <c r="H18" s="15">
        <v>2.0549999999999997</v>
      </c>
      <c r="I18" s="15">
        <f t="shared" si="4"/>
        <v>2.8859999999999997</v>
      </c>
      <c r="J18" s="20">
        <f t="shared" si="5"/>
        <v>-0.57719999999999994</v>
      </c>
      <c r="K18" s="13">
        <f t="shared" si="6"/>
        <v>5.5388000000000002</v>
      </c>
      <c r="Z18" s="2">
        <v>11</v>
      </c>
      <c r="AA18" s="85">
        <v>5.56121988378937E-2</v>
      </c>
      <c r="AB18" s="85">
        <f t="shared" si="1"/>
        <v>6.3954028663577744E-2</v>
      </c>
      <c r="AC18" s="85">
        <f t="shared" si="2"/>
        <v>4.7270369012209643E-2</v>
      </c>
      <c r="AD18" s="86"/>
      <c r="AE18" s="87">
        <f t="shared" si="3"/>
        <v>0.56650506379370635</v>
      </c>
      <c r="AF18" s="87">
        <f t="shared" si="0"/>
        <v>0.52156679496841996</v>
      </c>
      <c r="AG18" s="87">
        <f t="shared" si="0"/>
        <v>0.6157188254269641</v>
      </c>
      <c r="AI18" s="29">
        <v>0.15</v>
      </c>
    </row>
    <row r="19" spans="2:35" ht="19" customHeight="1" thickBot="1" x14ac:dyDescent="0.4">
      <c r="B19" s="11">
        <v>10</v>
      </c>
      <c r="C19" s="34">
        <v>6.0979999999999999</v>
      </c>
      <c r="D19" s="21">
        <v>4.335</v>
      </c>
      <c r="E19" s="22">
        <v>2.9729999999999999</v>
      </c>
      <c r="F19" s="22">
        <v>2.5179999999999998</v>
      </c>
      <c r="G19" s="22">
        <v>3.8419999999999996</v>
      </c>
      <c r="H19" s="22">
        <v>2.0330000000000004</v>
      </c>
      <c r="I19" s="22">
        <f t="shared" si="4"/>
        <v>2.8414999999999999</v>
      </c>
      <c r="J19" s="23">
        <f t="shared" si="5"/>
        <v>-0.56830000000000003</v>
      </c>
      <c r="K19" s="14">
        <f t="shared" si="6"/>
        <v>5.5297000000000001</v>
      </c>
      <c r="P19" s="5"/>
      <c r="Q19" s="31" t="s">
        <v>18</v>
      </c>
      <c r="Z19" s="2">
        <v>12</v>
      </c>
      <c r="AA19" s="85">
        <v>5.5607260498230282E-2</v>
      </c>
      <c r="AB19" s="85">
        <f t="shared" si="1"/>
        <v>6.3948349572964816E-2</v>
      </c>
      <c r="AC19" s="85">
        <f t="shared" si="2"/>
        <v>4.7266171423495741E-2</v>
      </c>
      <c r="AD19" s="86"/>
      <c r="AE19" s="87">
        <f t="shared" si="3"/>
        <v>0.53668908215357292</v>
      </c>
      <c r="AF19" s="87">
        <f t="shared" si="0"/>
        <v>0.49024562879270644</v>
      </c>
      <c r="AG19" s="87">
        <f t="shared" si="0"/>
        <v>0.58795438593713534</v>
      </c>
      <c r="AI19" s="29">
        <v>0.15</v>
      </c>
    </row>
    <row r="20" spans="2:35" ht="19" customHeight="1" thickBot="1" x14ac:dyDescent="0.4">
      <c r="Q20" s="61"/>
      <c r="R20" s="76"/>
      <c r="S20" s="63" t="str">
        <f>S7</f>
        <v>20240731</v>
      </c>
      <c r="T20" s="63" t="str">
        <f t="shared" ref="T20:W20" si="7">T7</f>
        <v>20240831</v>
      </c>
      <c r="U20" s="63" t="str">
        <f t="shared" si="7"/>
        <v>20240930</v>
      </c>
      <c r="V20" s="63" t="str">
        <f t="shared" si="7"/>
        <v>20241031</v>
      </c>
      <c r="W20" s="63">
        <f t="shared" si="7"/>
        <v>20241130</v>
      </c>
      <c r="Z20" s="2">
        <v>13</v>
      </c>
      <c r="AA20" s="85">
        <v>5.5599448530354589E-2</v>
      </c>
      <c r="AB20" s="85">
        <f t="shared" si="1"/>
        <v>6.3939365809907778E-2</v>
      </c>
      <c r="AC20" s="85">
        <f t="shared" si="2"/>
        <v>4.7259531250801401E-2</v>
      </c>
      <c r="AD20" s="86"/>
      <c r="AE20" s="87">
        <f t="shared" si="3"/>
        <v>0.50846441803909903</v>
      </c>
      <c r="AF20" s="87">
        <f t="shared" si="0"/>
        <v>0.46082817470996329</v>
      </c>
      <c r="AG20" s="87">
        <f t="shared" si="0"/>
        <v>0.56146279036448032</v>
      </c>
      <c r="AI20" s="29">
        <v>0.15</v>
      </c>
    </row>
    <row r="21" spans="2:35" ht="19" customHeight="1" x14ac:dyDescent="0.35">
      <c r="P21" s="31"/>
      <c r="Q21" s="31" t="s">
        <v>25</v>
      </c>
      <c r="R21" s="77">
        <v>0</v>
      </c>
      <c r="S21" s="51">
        <f t="shared" ref="S21:W30" si="8">10000 * (S8-R8)</f>
        <v>-16.22499999999992</v>
      </c>
      <c r="T21" s="51">
        <f>10000 * (T8-S8)</f>
        <v>-19.455000000000098</v>
      </c>
      <c r="U21" s="51">
        <f t="shared" si="8"/>
        <v>-11.25999999999995</v>
      </c>
      <c r="V21" s="51">
        <f t="shared" si="8"/>
        <v>15.829999999999941</v>
      </c>
      <c r="W21" s="52">
        <f>10000 * (W8-V8)</f>
        <v>-2.6400000000000032</v>
      </c>
      <c r="Z21" s="2">
        <v>14</v>
      </c>
      <c r="AA21" s="85">
        <v>5.5589665472885352E-2</v>
      </c>
      <c r="AB21" s="85">
        <f t="shared" si="1"/>
        <v>6.3928115293818144E-2</v>
      </c>
      <c r="AC21" s="85">
        <f t="shared" si="2"/>
        <v>4.7251215651952547E-2</v>
      </c>
      <c r="AD21" s="86"/>
      <c r="AE21" s="87">
        <f t="shared" si="3"/>
        <v>0.48174337294676939</v>
      </c>
      <c r="AF21" s="87">
        <f t="shared" si="0"/>
        <v>0.43319570624870835</v>
      </c>
      <c r="AG21" s="87">
        <f t="shared" si="0"/>
        <v>0.53618321233853072</v>
      </c>
      <c r="AI21" s="29">
        <v>0.15</v>
      </c>
    </row>
    <row r="22" spans="2:35" ht="19" customHeight="1" x14ac:dyDescent="0.35">
      <c r="P22" s="31"/>
      <c r="Q22" s="31" t="s">
        <v>26</v>
      </c>
      <c r="R22" s="78">
        <v>0</v>
      </c>
      <c r="S22" s="53">
        <f t="shared" si="8"/>
        <v>-22.194999999999993</v>
      </c>
      <c r="T22" s="53">
        <f t="shared" si="8"/>
        <v>-18.989999999999981</v>
      </c>
      <c r="U22" s="53">
        <f t="shared" si="8"/>
        <v>-10.135000000000074</v>
      </c>
      <c r="V22" s="53">
        <f t="shared" si="8"/>
        <v>22.725000000000037</v>
      </c>
      <c r="W22" s="54">
        <f t="shared" si="8"/>
        <v>-5.7250000000000352</v>
      </c>
      <c r="Z22" s="2">
        <v>15</v>
      </c>
      <c r="AA22" s="85">
        <v>5.5578550666364857E-2</v>
      </c>
      <c r="AB22" s="85">
        <f t="shared" si="1"/>
        <v>6.3915333266319582E-2</v>
      </c>
      <c r="AC22" s="85">
        <f t="shared" si="2"/>
        <v>4.7241768066410124E-2</v>
      </c>
      <c r="AD22" s="86"/>
      <c r="AE22" s="87">
        <f t="shared" si="3"/>
        <v>0.45644339466230877</v>
      </c>
      <c r="AF22" s="87">
        <f t="shared" si="0"/>
        <v>0.40723726632477047</v>
      </c>
      <c r="AG22" s="87">
        <f t="shared" si="0"/>
        <v>0.51205799226765991</v>
      </c>
      <c r="AI22" s="29">
        <v>0.15</v>
      </c>
    </row>
    <row r="23" spans="2:35" ht="19" customHeight="1" x14ac:dyDescent="0.35">
      <c r="B23" s="5"/>
      <c r="C23" s="2" t="s">
        <v>5</v>
      </c>
      <c r="D23" s="140" t="s">
        <v>14</v>
      </c>
      <c r="E23" s="141"/>
      <c r="F23" s="141"/>
      <c r="G23" s="141"/>
      <c r="H23" s="141"/>
      <c r="I23" s="142"/>
      <c r="K23" s="143" t="s">
        <v>20</v>
      </c>
      <c r="P23" s="31"/>
      <c r="Q23" s="31" t="s">
        <v>27</v>
      </c>
      <c r="R23" s="78">
        <v>0</v>
      </c>
      <c r="S23" s="53">
        <f t="shared" si="8"/>
        <v>-23.774999999999977</v>
      </c>
      <c r="T23" s="53">
        <f t="shared" si="8"/>
        <v>-17.174999999999969</v>
      </c>
      <c r="U23" s="53">
        <f t="shared" si="8"/>
        <v>-8.0450000000001349</v>
      </c>
      <c r="V23" s="53">
        <f t="shared" si="8"/>
        <v>26.770000000000056</v>
      </c>
      <c r="W23" s="54">
        <f t="shared" si="8"/>
        <v>-9.1849999999999579</v>
      </c>
      <c r="Z23" s="2">
        <v>16</v>
      </c>
      <c r="AA23" s="85">
        <v>5.5566564241353866E-2</v>
      </c>
      <c r="AB23" s="85">
        <f t="shared" si="1"/>
        <v>6.3901548877556946E-2</v>
      </c>
      <c r="AC23" s="85">
        <f t="shared" si="2"/>
        <v>4.7231579605150786E-2</v>
      </c>
      <c r="AD23" s="86"/>
      <c r="AE23" s="87">
        <f t="shared" si="3"/>
        <v>0.43248675268636827</v>
      </c>
      <c r="AF23" s="87">
        <f t="shared" si="0"/>
        <v>0.38284912783420566</v>
      </c>
      <c r="AG23" s="87">
        <f t="shared" si="0"/>
        <v>0.48903245745637747</v>
      </c>
      <c r="AI23" s="29">
        <v>0.15</v>
      </c>
    </row>
    <row r="24" spans="2:35" ht="19" customHeight="1" x14ac:dyDescent="0.35">
      <c r="B24" s="3"/>
      <c r="C24" s="4" t="s">
        <v>1</v>
      </c>
      <c r="D24" s="6" t="s">
        <v>0</v>
      </c>
      <c r="E24" s="6" t="s">
        <v>13</v>
      </c>
      <c r="F24" s="6" t="s">
        <v>2</v>
      </c>
      <c r="G24" s="6" t="s">
        <v>3</v>
      </c>
      <c r="H24" s="6" t="s">
        <v>68</v>
      </c>
      <c r="I24" s="7" t="s">
        <v>6</v>
      </c>
      <c r="J24" s="8" t="s">
        <v>7</v>
      </c>
      <c r="K24" s="144"/>
      <c r="P24" s="31"/>
      <c r="Q24" s="31" t="s">
        <v>28</v>
      </c>
      <c r="R24" s="78">
        <v>0</v>
      </c>
      <c r="S24" s="53">
        <f t="shared" si="8"/>
        <v>-23.125000000000089</v>
      </c>
      <c r="T24" s="53">
        <f t="shared" si="8"/>
        <v>-15.849999999999961</v>
      </c>
      <c r="U24" s="53">
        <f t="shared" si="8"/>
        <v>-5.9100000000000126</v>
      </c>
      <c r="V24" s="53">
        <f t="shared" si="8"/>
        <v>27.550000000000075</v>
      </c>
      <c r="W24" s="54">
        <f t="shared" si="8"/>
        <v>-11.644999999999989</v>
      </c>
      <c r="Z24" s="2">
        <v>17</v>
      </c>
      <c r="AA24" s="85">
        <v>5.5554041335939219E-2</v>
      </c>
      <c r="AB24" s="85">
        <f t="shared" si="1"/>
        <v>6.3887147536330097E-2</v>
      </c>
      <c r="AC24" s="85">
        <f t="shared" si="2"/>
        <v>4.7220935135548335E-2</v>
      </c>
      <c r="AD24" s="86"/>
      <c r="AE24" s="87">
        <f t="shared" si="3"/>
        <v>0.40980023025776796</v>
      </c>
      <c r="AF24" s="87">
        <f t="shared" si="0"/>
        <v>0.3599342886742895</v>
      </c>
      <c r="AG24" s="87">
        <f t="shared" si="0"/>
        <v>0.46705474805807629</v>
      </c>
      <c r="AI24" s="29">
        <v>0.15</v>
      </c>
    </row>
    <row r="25" spans="2:35" ht="19" customHeight="1" thickBot="1" x14ac:dyDescent="0.4">
      <c r="B25" s="25">
        <v>20241031</v>
      </c>
      <c r="C25" s="2"/>
      <c r="D25" s="2"/>
      <c r="E25" s="2"/>
      <c r="F25" s="2"/>
      <c r="G25" s="2"/>
      <c r="H25" s="2"/>
      <c r="I25" s="2"/>
      <c r="J25" s="2"/>
      <c r="P25" s="31"/>
      <c r="Q25" s="31" t="s">
        <v>29</v>
      </c>
      <c r="R25" s="78">
        <v>0</v>
      </c>
      <c r="S25" s="53">
        <f>10000 * (S12-R12)</f>
        <v>-22.635000000000016</v>
      </c>
      <c r="T25" s="53">
        <f t="shared" si="8"/>
        <v>-15.400000000000066</v>
      </c>
      <c r="U25" s="53">
        <f t="shared" si="8"/>
        <v>-4.51</v>
      </c>
      <c r="V25" s="53">
        <f t="shared" si="8"/>
        <v>27.775000000000023</v>
      </c>
      <c r="W25" s="54">
        <f t="shared" si="8"/>
        <v>-12.729999999999963</v>
      </c>
      <c r="Z25" s="2">
        <v>18</v>
      </c>
      <c r="AA25" s="85">
        <v>5.5541228127934605E-2</v>
      </c>
      <c r="AB25" s="85">
        <f t="shared" si="1"/>
        <v>6.3872412347124791E-2</v>
      </c>
      <c r="AC25" s="85">
        <f t="shared" si="2"/>
        <v>4.7210043908744413E-2</v>
      </c>
      <c r="AD25" s="86"/>
      <c r="AE25" s="87">
        <f t="shared" si="3"/>
        <v>0.38831483539952788</v>
      </c>
      <c r="AF25" s="87">
        <f t="shared" si="0"/>
        <v>0.33840200235944173</v>
      </c>
      <c r="AG25" s="87">
        <f t="shared" si="0"/>
        <v>0.44607565178911524</v>
      </c>
      <c r="AI25" s="29">
        <v>0.15</v>
      </c>
    </row>
    <row r="26" spans="2:35" ht="19" customHeight="1" x14ac:dyDescent="0.35">
      <c r="B26" s="9">
        <v>1</v>
      </c>
      <c r="C26" s="32">
        <v>6.548</v>
      </c>
      <c r="D26" s="16">
        <v>4.9589999999999996</v>
      </c>
      <c r="E26" s="16">
        <v>2.9320000000000004</v>
      </c>
      <c r="F26" s="17">
        <v>3.552</v>
      </c>
      <c r="G26" s="17">
        <v>4.5579999999999998</v>
      </c>
      <c r="H26" s="17">
        <v>1.9729999999999999</v>
      </c>
      <c r="I26" s="17">
        <f>IF(  ABS( MAX( D26:H26 ) )  &gt;  ABS(  MIN(D26:H26 ) ),
                                                 (  SUM(D26:H26) - ABS( MAX(D26:H26) ) ) / 4,
                                                  (  SUM(D26:H26) +  ABS( MIN(D26:H26)  )  )   / 4 )</f>
        <v>3.2537499999999993</v>
      </c>
      <c r="J26" s="18">
        <f xml:space="preserve"> IF( I26 &gt; 0, MAX( -$K$3, -I26*$K$4 ), MIN( $K$3, -I26*$K$4 )  )</f>
        <v>-0.65074999999999994</v>
      </c>
      <c r="K26" s="12">
        <f>C26+J26</f>
        <v>5.8972499999999997</v>
      </c>
      <c r="P26" s="31"/>
      <c r="Q26" s="31" t="s">
        <v>30</v>
      </c>
      <c r="R26" s="77">
        <v>0</v>
      </c>
      <c r="S26" s="51">
        <f t="shared" si="8"/>
        <v>-22.155000000000022</v>
      </c>
      <c r="T26" s="51">
        <f t="shared" si="8"/>
        <v>-15.070000000000014</v>
      </c>
      <c r="U26" s="51">
        <f t="shared" si="8"/>
        <v>-3.7149999999999683</v>
      </c>
      <c r="V26" s="51">
        <f t="shared" si="8"/>
        <v>27.615000000000002</v>
      </c>
      <c r="W26" s="52">
        <f t="shared" si="8"/>
        <v>-13.01500000000004</v>
      </c>
      <c r="Z26" s="2">
        <v>19</v>
      </c>
      <c r="AA26" s="85">
        <v>5.5528306389036386E-2</v>
      </c>
      <c r="AB26" s="85">
        <f t="shared" si="1"/>
        <v>6.3857552347391836E-2</v>
      </c>
      <c r="AC26" s="85">
        <f t="shared" si="2"/>
        <v>4.7199060430680929E-2</v>
      </c>
      <c r="AD26" s="86"/>
      <c r="AE26" s="87">
        <f t="shared" si="3"/>
        <v>0.36796553141312882</v>
      </c>
      <c r="AF26" s="87">
        <f t="shared" si="0"/>
        <v>0.31816734330587593</v>
      </c>
      <c r="AG26" s="87">
        <f t="shared" si="0"/>
        <v>0.42604844851803547</v>
      </c>
      <c r="AI26" s="29">
        <v>0.15</v>
      </c>
    </row>
    <row r="27" spans="2:35" ht="19" customHeight="1" x14ac:dyDescent="0.35">
      <c r="B27" s="10">
        <v>2</v>
      </c>
      <c r="C27" s="33">
        <v>6.2920000000000007</v>
      </c>
      <c r="D27" s="19">
        <v>4.7440000000000007</v>
      </c>
      <c r="E27" s="15">
        <v>2.9630000000000005</v>
      </c>
      <c r="F27" s="15">
        <v>3.152000000000001</v>
      </c>
      <c r="G27" s="15">
        <v>4.3590000000000009</v>
      </c>
      <c r="H27" s="15">
        <v>1.9530000000000012</v>
      </c>
      <c r="I27" s="15">
        <f t="shared" ref="I27:I35" si="9">IF(  ABS( MAX( D27:H27 ) )  &gt;  ABS(  MIN(D27:H27 ) ),
                                                 (  SUM(D27:H27) - ABS( MAX(D27:H27) ) ) / 4,
                                                  (  SUM(D27:H27) +  ABS( MIN(D27:H27)  )  )   / 4 )</f>
        <v>3.1067500000000017</v>
      </c>
      <c r="J27" s="20">
        <f t="shared" ref="J27:J35" si="10" xml:space="preserve"> IF( I27 &gt; 0, MAX( -$K$3, -I27*$K$4 ), MIN( $K$3, -I27*$K$4 )  )</f>
        <v>-0.6213500000000004</v>
      </c>
      <c r="K27" s="13">
        <f t="shared" ref="K27:K35" si="11">C27+J27</f>
        <v>5.6706500000000002</v>
      </c>
      <c r="P27" s="31"/>
      <c r="Q27" s="31" t="s">
        <v>31</v>
      </c>
      <c r="R27" s="78">
        <v>0</v>
      </c>
      <c r="S27" s="53">
        <f t="shared" si="8"/>
        <v>-21.504999999999995</v>
      </c>
      <c r="T27" s="53">
        <f t="shared" si="8"/>
        <v>-14.674999999999965</v>
      </c>
      <c r="U27" s="53">
        <f t="shared" si="8"/>
        <v>-3.1900000000000679</v>
      </c>
      <c r="V27" s="53">
        <f t="shared" si="8"/>
        <v>27.254999999999988</v>
      </c>
      <c r="W27" s="54">
        <f t="shared" si="8"/>
        <v>-13.204999999999952</v>
      </c>
      <c r="Z27" s="2">
        <v>20</v>
      </c>
      <c r="AA27" s="85">
        <v>5.5515410585089908E-2</v>
      </c>
      <c r="AB27" s="85">
        <f t="shared" si="1"/>
        <v>6.3842722172853389E-2</v>
      </c>
      <c r="AC27" s="85">
        <f t="shared" si="2"/>
        <v>4.7188098997326421E-2</v>
      </c>
      <c r="AD27" s="86"/>
      <c r="AE27" s="87">
        <f t="shared" si="3"/>
        <v>0.34869098627042983</v>
      </c>
      <c r="AF27" s="87">
        <f t="shared" si="0"/>
        <v>0.29915080491094193</v>
      </c>
      <c r="AG27" s="87">
        <f t="shared" si="0"/>
        <v>0.40692876491987212</v>
      </c>
      <c r="AI27" s="29">
        <v>0.15</v>
      </c>
    </row>
    <row r="28" spans="2:35" ht="19" customHeight="1" x14ac:dyDescent="0.35">
      <c r="B28" s="10">
        <v>3</v>
      </c>
      <c r="C28" s="33">
        <v>6.2759999999999998</v>
      </c>
      <c r="D28" s="19">
        <v>4.7080000000000002</v>
      </c>
      <c r="E28" s="15">
        <v>3.0609999999999999</v>
      </c>
      <c r="F28" s="15">
        <v>3.0259999999999998</v>
      </c>
      <c r="G28" s="15">
        <v>4.3049999999999997</v>
      </c>
      <c r="H28" s="15">
        <v>2.0249999999999995</v>
      </c>
      <c r="I28" s="15">
        <f t="shared" si="9"/>
        <v>3.10425</v>
      </c>
      <c r="J28" s="20">
        <f t="shared" si="10"/>
        <v>-0.62085000000000001</v>
      </c>
      <c r="K28" s="13">
        <f t="shared" si="11"/>
        <v>5.6551499999999999</v>
      </c>
      <c r="P28" s="31"/>
      <c r="Q28" s="31" t="s">
        <v>32</v>
      </c>
      <c r="R28" s="78">
        <v>0</v>
      </c>
      <c r="S28" s="53">
        <f t="shared" si="8"/>
        <v>-20.854999999999972</v>
      </c>
      <c r="T28" s="53">
        <f t="shared" si="8"/>
        <v>-14.300000000000077</v>
      </c>
      <c r="U28" s="53">
        <f t="shared" si="8"/>
        <v>-2.7450000000000392</v>
      </c>
      <c r="V28" s="53">
        <f t="shared" si="8"/>
        <v>26.660000000000085</v>
      </c>
      <c r="W28" s="54">
        <f t="shared" si="8"/>
        <v>-13.205000000000092</v>
      </c>
      <c r="Z28" s="2">
        <v>21</v>
      </c>
      <c r="AA28" s="85">
        <v>5.5502640013294968E-2</v>
      </c>
      <c r="AB28" s="85">
        <f t="shared" si="1"/>
        <v>6.3828036015289205E-2</v>
      </c>
      <c r="AC28" s="85">
        <f t="shared" si="2"/>
        <v>4.7177244011300724E-2</v>
      </c>
      <c r="AD28" s="86"/>
      <c r="AE28" s="87">
        <f t="shared" si="3"/>
        <v>0.33043333989634255</v>
      </c>
      <c r="AF28" s="87">
        <f t="shared" si="0"/>
        <v>0.28127792817725733</v>
      </c>
      <c r="AG28" s="87">
        <f t="shared" si="0"/>
        <v>0.38867443891757308</v>
      </c>
      <c r="AI28" s="29">
        <v>0.15</v>
      </c>
    </row>
    <row r="29" spans="2:35" ht="19" customHeight="1" x14ac:dyDescent="0.35">
      <c r="B29" s="10">
        <v>4</v>
      </c>
      <c r="C29" s="33">
        <v>6.282</v>
      </c>
      <c r="D29" s="19">
        <v>4.6619999999999999</v>
      </c>
      <c r="E29" s="15">
        <v>3.1350000000000002</v>
      </c>
      <c r="F29" s="15">
        <v>2.9269999999999996</v>
      </c>
      <c r="G29" s="15">
        <v>4.234</v>
      </c>
      <c r="H29" s="15">
        <v>2.0749999999999993</v>
      </c>
      <c r="I29" s="15">
        <f t="shared" si="9"/>
        <v>3.0927500000000006</v>
      </c>
      <c r="J29" s="20">
        <f t="shared" si="10"/>
        <v>-0.61855000000000016</v>
      </c>
      <c r="K29" s="13">
        <f t="shared" si="11"/>
        <v>5.6634500000000001</v>
      </c>
      <c r="P29" s="31"/>
      <c r="Q29" s="31" t="s">
        <v>33</v>
      </c>
      <c r="R29" s="78">
        <v>0</v>
      </c>
      <c r="S29" s="53">
        <f t="shared" si="8"/>
        <v>-20.225000000000104</v>
      </c>
      <c r="T29" s="53">
        <f t="shared" si="8"/>
        <v>-13.890000000000013</v>
      </c>
      <c r="U29" s="53">
        <f t="shared" si="8"/>
        <v>-2.5000000000000022</v>
      </c>
      <c r="V29" s="53">
        <f t="shared" si="8"/>
        <v>26.035000000000085</v>
      </c>
      <c r="W29" s="54">
        <f t="shared" si="8"/>
        <v>-13.02500000000005</v>
      </c>
      <c r="Z29" s="2">
        <v>22</v>
      </c>
      <c r="AA29" s="85">
        <v>5.5490067561103862E-2</v>
      </c>
      <c r="AB29" s="85">
        <f t="shared" si="1"/>
        <v>6.3813577695269436E-2</v>
      </c>
      <c r="AC29" s="85">
        <f t="shared" si="2"/>
        <v>4.7166557426938281E-2</v>
      </c>
      <c r="AD29" s="86"/>
      <c r="AE29" s="87">
        <f t="shared" si="3"/>
        <v>0.31313798814848703</v>
      </c>
      <c r="AF29" s="87">
        <f t="shared" si="0"/>
        <v>0.26447895854459386</v>
      </c>
      <c r="AG29" s="87">
        <f t="shared" si="0"/>
        <v>0.37124539340517149</v>
      </c>
      <c r="AI29" s="29">
        <v>0.15</v>
      </c>
    </row>
    <row r="30" spans="2:35" ht="19" customHeight="1" thickBot="1" x14ac:dyDescent="0.4">
      <c r="B30" s="10">
        <v>5</v>
      </c>
      <c r="C30" s="34">
        <v>6.2930000000000001</v>
      </c>
      <c r="D30" s="21">
        <v>4.6100000000000003</v>
      </c>
      <c r="E30" s="22">
        <v>3.1870000000000003</v>
      </c>
      <c r="F30" s="22">
        <v>2.8450000000000006</v>
      </c>
      <c r="G30" s="22">
        <v>4.157</v>
      </c>
      <c r="H30" s="22">
        <v>2.1109999999999998</v>
      </c>
      <c r="I30" s="22">
        <f t="shared" si="9"/>
        <v>3.0750000000000002</v>
      </c>
      <c r="J30" s="23">
        <f t="shared" si="10"/>
        <v>-0.6150000000000001</v>
      </c>
      <c r="K30" s="41">
        <f t="shared" si="11"/>
        <v>5.6779999999999999</v>
      </c>
      <c r="P30" s="31"/>
      <c r="Q30" s="31" t="s">
        <v>34</v>
      </c>
      <c r="R30" s="79">
        <v>0</v>
      </c>
      <c r="S30" s="55">
        <f t="shared" si="8"/>
        <v>-19.684999999999981</v>
      </c>
      <c r="T30" s="55">
        <f t="shared" si="8"/>
        <v>-13.525000000000064</v>
      </c>
      <c r="U30" s="55">
        <f t="shared" si="8"/>
        <v>-2.2350000000000145</v>
      </c>
      <c r="V30" s="55">
        <f t="shared" si="8"/>
        <v>25.340000000000085</v>
      </c>
      <c r="W30" s="56">
        <f t="shared" si="8"/>
        <v>-12.820000000000054</v>
      </c>
      <c r="Z30" s="2">
        <v>23</v>
      </c>
      <c r="AA30" s="85">
        <v>5.5477746120029758E-2</v>
      </c>
      <c r="AB30" s="85">
        <f t="shared" si="1"/>
        <v>6.3799408038034217E-2</v>
      </c>
      <c r="AC30" s="85">
        <f t="shared" si="2"/>
        <v>4.7156084202025293E-2</v>
      </c>
      <c r="AD30" s="86"/>
      <c r="AE30" s="87">
        <f t="shared" si="3"/>
        <v>0.29675338225439168</v>
      </c>
      <c r="AF30" s="87">
        <f t="shared" si="0"/>
        <v>0.24868852865017743</v>
      </c>
      <c r="AG30" s="87">
        <f t="shared" si="0"/>
        <v>0.35460351864954209</v>
      </c>
      <c r="AI30" s="29">
        <v>0.15</v>
      </c>
    </row>
    <row r="31" spans="2:35" ht="19" customHeight="1" x14ac:dyDescent="0.35">
      <c r="B31" s="10">
        <v>6</v>
      </c>
      <c r="C31" s="33">
        <v>6.2920000000000007</v>
      </c>
      <c r="D31" s="19">
        <v>4.5640000000000009</v>
      </c>
      <c r="E31" s="15">
        <v>3.2030000000000007</v>
      </c>
      <c r="F31" s="15">
        <v>2.7660000000000009</v>
      </c>
      <c r="G31" s="15">
        <v>4.0680000000000014</v>
      </c>
      <c r="H31" s="15">
        <v>2.1250000000000009</v>
      </c>
      <c r="I31" s="39">
        <f t="shared" si="9"/>
        <v>3.0405000000000006</v>
      </c>
      <c r="J31" s="20">
        <f t="shared" si="10"/>
        <v>-0.6081000000000002</v>
      </c>
      <c r="K31" s="40">
        <f t="shared" si="11"/>
        <v>5.6839000000000004</v>
      </c>
      <c r="Z31" s="2">
        <v>24</v>
      </c>
      <c r="AA31" s="85">
        <v>5.5465713342838452E-2</v>
      </c>
      <c r="AB31" s="85">
        <f t="shared" si="1"/>
        <v>6.3785570344264214E-2</v>
      </c>
      <c r="AC31" s="85">
        <f t="shared" si="2"/>
        <v>4.7145856341412683E-2</v>
      </c>
      <c r="AD31" s="86"/>
      <c r="AE31" s="87">
        <f t="shared" si="3"/>
        <v>0.28123084249456765</v>
      </c>
      <c r="AF31" s="87">
        <f t="shared" si="0"/>
        <v>0.23384536486527002</v>
      </c>
      <c r="AG31" s="87">
        <f t="shared" si="0"/>
        <v>0.33871256274035944</v>
      </c>
      <c r="AI31" s="29">
        <v>0.15</v>
      </c>
    </row>
    <row r="32" spans="2:35" ht="19" customHeight="1" thickBot="1" x14ac:dyDescent="0.4">
      <c r="B32" s="10">
        <v>7</v>
      </c>
      <c r="C32" s="33">
        <v>6.282</v>
      </c>
      <c r="D32" s="19">
        <v>4.516</v>
      </c>
      <c r="E32" s="15">
        <v>3.1920000000000002</v>
      </c>
      <c r="F32" s="15">
        <v>2.6869999999999998</v>
      </c>
      <c r="G32" s="15">
        <v>3.9750000000000001</v>
      </c>
      <c r="H32" s="15">
        <v>2.1179999999999994</v>
      </c>
      <c r="I32" s="15">
        <f t="shared" si="9"/>
        <v>2.9929999999999999</v>
      </c>
      <c r="J32" s="20">
        <f t="shared" si="10"/>
        <v>-0.59860000000000002</v>
      </c>
      <c r="K32" s="13">
        <f t="shared" si="11"/>
        <v>5.6833999999999998</v>
      </c>
      <c r="Z32" s="2">
        <v>25</v>
      </c>
      <c r="AA32" s="85">
        <v>5.5453995212019214E-2</v>
      </c>
      <c r="AB32" s="85">
        <f t="shared" si="1"/>
        <v>6.3772094493822096E-2</v>
      </c>
      <c r="AC32" s="85">
        <f t="shared" si="2"/>
        <v>4.7135895930216332E-2</v>
      </c>
      <c r="AD32" s="86"/>
      <c r="AE32" s="87">
        <f t="shared" si="3"/>
        <v>0.2665243849835579</v>
      </c>
      <c r="AF32" s="87">
        <f t="shared" si="0"/>
        <v>0.21989201561209948</v>
      </c>
      <c r="AG32" s="87">
        <f t="shared" si="0"/>
        <v>0.32353802946785981</v>
      </c>
      <c r="AI32" s="29">
        <v>0.15</v>
      </c>
    </row>
    <row r="33" spans="2:35" ht="19" customHeight="1" thickBot="1" x14ac:dyDescent="0.4">
      <c r="B33" s="10">
        <v>8</v>
      </c>
      <c r="C33" s="33">
        <v>6.2670000000000003</v>
      </c>
      <c r="D33" s="19">
        <v>4.4620000000000006</v>
      </c>
      <c r="E33" s="15">
        <v>3.1680000000000001</v>
      </c>
      <c r="F33" s="15">
        <v>2.6210000000000004</v>
      </c>
      <c r="G33" s="15">
        <v>3.8850000000000002</v>
      </c>
      <c r="H33" s="15">
        <v>2.1070000000000002</v>
      </c>
      <c r="I33" s="15">
        <f t="shared" si="9"/>
        <v>2.9452500000000006</v>
      </c>
      <c r="J33" s="20">
        <f t="shared" si="10"/>
        <v>-0.58905000000000018</v>
      </c>
      <c r="K33" s="13">
        <f t="shared" si="11"/>
        <v>5.6779500000000001</v>
      </c>
      <c r="Q33" s="57">
        <f>K5</f>
        <v>20</v>
      </c>
      <c r="R33" s="2"/>
      <c r="S33" s="63" t="str">
        <f>S7</f>
        <v>20240731</v>
      </c>
      <c r="T33" s="63" t="str">
        <f t="shared" ref="T33:V33" si="12">T7</f>
        <v>20240831</v>
      </c>
      <c r="U33" s="63" t="str">
        <f t="shared" si="12"/>
        <v>20240930</v>
      </c>
      <c r="V33" s="63" t="str">
        <f t="shared" si="12"/>
        <v>20241031</v>
      </c>
      <c r="Z33" s="2">
        <v>26</v>
      </c>
      <c r="AA33" s="85">
        <v>5.54426087431652E-2</v>
      </c>
      <c r="AB33" s="85">
        <f t="shared" si="1"/>
        <v>6.3759000054639969E-2</v>
      </c>
      <c r="AC33" s="85">
        <f t="shared" si="2"/>
        <v>4.7126217431690418E-2</v>
      </c>
      <c r="AD33" s="86"/>
      <c r="AE33" s="87">
        <f t="shared" si="3"/>
        <v>0.25259056048143691</v>
      </c>
      <c r="AF33" s="87">
        <f t="shared" si="0"/>
        <v>0.20677459962964123</v>
      </c>
      <c r="AG33" s="87">
        <f t="shared" si="0"/>
        <v>0.30904708303814754</v>
      </c>
      <c r="AI33" s="29">
        <v>0.15</v>
      </c>
    </row>
    <row r="34" spans="2:35" ht="19" customHeight="1" x14ac:dyDescent="0.35">
      <c r="B34" s="10">
        <v>9</v>
      </c>
      <c r="C34" s="33">
        <v>6.2480000000000002</v>
      </c>
      <c r="D34" s="19">
        <v>4.3970000000000002</v>
      </c>
      <c r="E34" s="15">
        <v>3.133</v>
      </c>
      <c r="F34" s="15">
        <v>2.5660000000000003</v>
      </c>
      <c r="G34" s="15">
        <v>3.7989999999999999</v>
      </c>
      <c r="H34" s="15">
        <v>2.0810000000000004</v>
      </c>
      <c r="I34" s="15">
        <f t="shared" si="9"/>
        <v>2.8947499999999997</v>
      </c>
      <c r="J34" s="20">
        <f t="shared" si="10"/>
        <v>-0.57894999999999996</v>
      </c>
      <c r="K34" s="13">
        <f t="shared" si="11"/>
        <v>5.6690500000000004</v>
      </c>
      <c r="P34" s="31"/>
      <c r="Q34" s="31" t="s">
        <v>25</v>
      </c>
      <c r="R34" s="77">
        <v>0</v>
      </c>
      <c r="S34" s="58">
        <f>IF( AND( ABS(S21) &gt; $Q$33,  SIGN(S21) &lt;&gt; SIGN(T21)  ),  1,  0  )</f>
        <v>0</v>
      </c>
      <c r="T34" s="58">
        <f t="shared" ref="T34:V34" si="13">IF( AND( ABS(T21) &gt; $Q$33,  SIGN(T21) &lt;&gt; SIGN(U21)  ),  1,  0  )</f>
        <v>0</v>
      </c>
      <c r="U34" s="58">
        <f t="shared" si="13"/>
        <v>0</v>
      </c>
      <c r="V34" s="58">
        <f t="shared" si="13"/>
        <v>0</v>
      </c>
      <c r="W34" s="80">
        <v>0</v>
      </c>
      <c r="Z34" s="2">
        <v>27</v>
      </c>
      <c r="AA34" s="85">
        <v>5.5431564050761439E-2</v>
      </c>
      <c r="AB34" s="85">
        <f t="shared" si="1"/>
        <v>6.3746298658375652E-2</v>
      </c>
      <c r="AC34" s="85">
        <f t="shared" si="2"/>
        <v>4.7116829443147219E-2</v>
      </c>
      <c r="AD34" s="86"/>
      <c r="AE34" s="87">
        <f t="shared" si="3"/>
        <v>0.23938830425346022</v>
      </c>
      <c r="AF34" s="87">
        <f t="shared" si="0"/>
        <v>0.19444257251778865</v>
      </c>
      <c r="AG34" s="87">
        <f t="shared" si="0"/>
        <v>0.29520845907477139</v>
      </c>
      <c r="AI34" s="29">
        <v>0.15</v>
      </c>
    </row>
    <row r="35" spans="2:35" ht="19" customHeight="1" thickBot="1" x14ac:dyDescent="0.4">
      <c r="B35" s="11">
        <v>10</v>
      </c>
      <c r="C35" s="34">
        <v>6.2270000000000003</v>
      </c>
      <c r="D35" s="21">
        <v>4.3209999999999997</v>
      </c>
      <c r="E35" s="22">
        <v>3.0920000000000001</v>
      </c>
      <c r="F35" s="22">
        <v>2.5160000000000005</v>
      </c>
      <c r="G35" s="22">
        <v>3.7210000000000005</v>
      </c>
      <c r="H35" s="22">
        <v>2.0530000000000008</v>
      </c>
      <c r="I35" s="22">
        <f t="shared" si="9"/>
        <v>2.8455000000000004</v>
      </c>
      <c r="J35" s="23">
        <f t="shared" si="10"/>
        <v>-0.56910000000000005</v>
      </c>
      <c r="K35" s="14">
        <f t="shared" si="11"/>
        <v>5.6579000000000006</v>
      </c>
      <c r="P35" s="31"/>
      <c r="Q35" s="31" t="s">
        <v>26</v>
      </c>
      <c r="R35" s="78">
        <v>0</v>
      </c>
      <c r="S35" s="59">
        <f t="shared" ref="S35:V43" si="14">IF( AND( ABS(S22) &gt; $Q$33,  SIGN(S22) &lt;&gt; SIGN(T22)  ),  1,  0  )</f>
        <v>0</v>
      </c>
      <c r="T35" s="59">
        <f t="shared" si="14"/>
        <v>0</v>
      </c>
      <c r="U35" s="59">
        <f t="shared" si="14"/>
        <v>0</v>
      </c>
      <c r="V35" s="59">
        <f t="shared" si="14"/>
        <v>1</v>
      </c>
      <c r="W35" s="81">
        <v>0</v>
      </c>
      <c r="Z35" s="2">
        <v>28</v>
      </c>
      <c r="AA35" s="85">
        <v>5.5420865938657027E-2</v>
      </c>
      <c r="AB35" s="85">
        <f t="shared" si="1"/>
        <v>6.3733995829455575E-2</v>
      </c>
      <c r="AC35" s="85">
        <f t="shared" si="2"/>
        <v>4.7107736047858471E-2</v>
      </c>
      <c r="AD35" s="86"/>
      <c r="AE35" s="87">
        <f t="shared" si="3"/>
        <v>0.2268787960799076</v>
      </c>
      <c r="AF35" s="87">
        <f t="shared" si="0"/>
        <v>0.18284851004157027</v>
      </c>
      <c r="AG35" s="87">
        <f t="shared" si="0"/>
        <v>0.28199238139792204</v>
      </c>
      <c r="AI35" s="29">
        <v>0.15</v>
      </c>
    </row>
    <row r="36" spans="2:35" ht="19" customHeight="1" x14ac:dyDescent="0.35">
      <c r="P36" s="31"/>
      <c r="Q36" s="31" t="s">
        <v>27</v>
      </c>
      <c r="R36" s="78">
        <v>0</v>
      </c>
      <c r="S36" s="59">
        <f t="shared" si="14"/>
        <v>0</v>
      </c>
      <c r="T36" s="59">
        <f t="shared" si="14"/>
        <v>0</v>
      </c>
      <c r="U36" s="59">
        <f t="shared" si="14"/>
        <v>0</v>
      </c>
      <c r="V36" s="59">
        <f t="shared" si="14"/>
        <v>1</v>
      </c>
      <c r="W36" s="81">
        <v>0</v>
      </c>
      <c r="Z36" s="2">
        <v>29</v>
      </c>
      <c r="AA36" s="85">
        <v>5.5410515132502391E-2</v>
      </c>
      <c r="AB36" s="85">
        <f t="shared" si="1"/>
        <v>6.372209240237775E-2</v>
      </c>
      <c r="AC36" s="85">
        <f t="shared" si="2"/>
        <v>4.7098937862627033E-2</v>
      </c>
      <c r="AD36" s="86"/>
      <c r="AE36" s="87">
        <f t="shared" si="3"/>
        <v>0.21502532959862544</v>
      </c>
      <c r="AF36" s="87">
        <f t="shared" si="0"/>
        <v>0.17194790681804356</v>
      </c>
      <c r="AG36" s="87">
        <f t="shared" si="0"/>
        <v>0.26937048411548337</v>
      </c>
      <c r="AI36" s="29">
        <v>0.15</v>
      </c>
    </row>
    <row r="37" spans="2:35" ht="19" customHeight="1" x14ac:dyDescent="0.35">
      <c r="P37" s="31"/>
      <c r="Q37" s="31" t="s">
        <v>28</v>
      </c>
      <c r="R37" s="78">
        <v>0</v>
      </c>
      <c r="S37" s="59">
        <f t="shared" si="14"/>
        <v>0</v>
      </c>
      <c r="T37" s="59">
        <f t="shared" si="14"/>
        <v>0</v>
      </c>
      <c r="U37" s="59">
        <f t="shared" si="14"/>
        <v>0</v>
      </c>
      <c r="V37" s="59">
        <f t="shared" si="14"/>
        <v>1</v>
      </c>
      <c r="W37" s="81">
        <v>0</v>
      </c>
      <c r="Z37" s="2">
        <v>30</v>
      </c>
      <c r="AA37" s="85">
        <v>5.5400509239994733E-2</v>
      </c>
      <c r="AB37" s="85">
        <f t="shared" si="1"/>
        <v>6.3710585625993937E-2</v>
      </c>
      <c r="AC37" s="85">
        <f t="shared" si="2"/>
        <v>4.7090432853995522E-2</v>
      </c>
      <c r="AD37" s="86"/>
      <c r="AE37" s="87">
        <f t="shared" si="3"/>
        <v>0.20379319023731921</v>
      </c>
      <c r="AF37" s="87">
        <f t="shared" si="0"/>
        <v>0.1616989891369264</v>
      </c>
      <c r="AG37" s="87">
        <f t="shared" si="0"/>
        <v>0.25731573860114842</v>
      </c>
      <c r="AI37" s="29">
        <v>0.15</v>
      </c>
    </row>
    <row r="38" spans="2:35" ht="19" customHeight="1" thickBot="1" x14ac:dyDescent="0.4">
      <c r="P38" s="31"/>
      <c r="Q38" s="31" t="s">
        <v>29</v>
      </c>
      <c r="R38" s="78">
        <v>0</v>
      </c>
      <c r="S38" s="59">
        <f t="shared" si="14"/>
        <v>0</v>
      </c>
      <c r="T38" s="59">
        <f t="shared" si="14"/>
        <v>0</v>
      </c>
      <c r="U38" s="59">
        <f t="shared" si="14"/>
        <v>0</v>
      </c>
      <c r="V38" s="59">
        <f t="shared" si="14"/>
        <v>1</v>
      </c>
      <c r="W38" s="81">
        <v>0</v>
      </c>
      <c r="Z38" s="2">
        <v>31</v>
      </c>
      <c r="AA38" s="85">
        <v>5.5390843502427289E-2</v>
      </c>
      <c r="AB38" s="85">
        <f t="shared" si="1"/>
        <v>6.3699470027791374E-2</v>
      </c>
      <c r="AC38" s="85">
        <f t="shared" si="2"/>
        <v>4.7082216977063197E-2</v>
      </c>
      <c r="AD38" s="86"/>
      <c r="AE38" s="87">
        <f t="shared" si="3"/>
        <v>0.19314954106137788</v>
      </c>
      <c r="AF38" s="87">
        <f t="shared" si="0"/>
        <v>0.15206254078273165</v>
      </c>
      <c r="AG38" s="87">
        <f t="shared" si="0"/>
        <v>0.24580238497358334</v>
      </c>
      <c r="AI38" s="29">
        <v>0.15</v>
      </c>
    </row>
    <row r="39" spans="2:35" ht="19" customHeight="1" x14ac:dyDescent="0.35">
      <c r="B39" s="5"/>
      <c r="C39" s="2" t="s">
        <v>5</v>
      </c>
      <c r="D39" s="140" t="s">
        <v>14</v>
      </c>
      <c r="E39" s="141"/>
      <c r="F39" s="141"/>
      <c r="G39" s="141"/>
      <c r="H39" s="141"/>
      <c r="I39" s="142"/>
      <c r="K39" s="143" t="s">
        <v>20</v>
      </c>
      <c r="P39" s="31"/>
      <c r="Q39" s="31" t="s">
        <v>30</v>
      </c>
      <c r="R39" s="77">
        <v>0</v>
      </c>
      <c r="S39" s="58">
        <f t="shared" si="14"/>
        <v>0</v>
      </c>
      <c r="T39" s="58">
        <f t="shared" si="14"/>
        <v>0</v>
      </c>
      <c r="U39" s="58">
        <f t="shared" si="14"/>
        <v>0</v>
      </c>
      <c r="V39" s="58">
        <f t="shared" si="14"/>
        <v>1</v>
      </c>
      <c r="W39" s="80">
        <v>0</v>
      </c>
      <c r="Z39" s="2">
        <v>32</v>
      </c>
      <c r="AA39" s="85">
        <v>5.5381511385024007E-2</v>
      </c>
      <c r="AB39" s="85">
        <f t="shared" si="1"/>
        <v>6.36887380927776E-2</v>
      </c>
      <c r="AC39" s="85">
        <f t="shared" si="2"/>
        <v>4.7074284677270407E-2</v>
      </c>
      <c r="AD39" s="86"/>
      <c r="AE39" s="87">
        <f t="shared" si="3"/>
        <v>0.18306331592525896</v>
      </c>
      <c r="AF39" s="87">
        <f t="shared" si="0"/>
        <v>0.14300174083119307</v>
      </c>
      <c r="AG39" s="87">
        <f t="shared" si="0"/>
        <v>0.23480586772611903</v>
      </c>
      <c r="AI39" s="29">
        <v>0.15</v>
      </c>
    </row>
    <row r="40" spans="2:35" ht="19" customHeight="1" x14ac:dyDescent="0.35">
      <c r="B40" s="3"/>
      <c r="C40" s="4" t="s">
        <v>1</v>
      </c>
      <c r="D40" s="6" t="s">
        <v>0</v>
      </c>
      <c r="E40" s="6" t="s">
        <v>13</v>
      </c>
      <c r="F40" s="6" t="s">
        <v>2</v>
      </c>
      <c r="G40" s="6" t="s">
        <v>3</v>
      </c>
      <c r="H40" s="6" t="s">
        <v>68</v>
      </c>
      <c r="I40" s="7" t="s">
        <v>6</v>
      </c>
      <c r="J40" s="8" t="s">
        <v>7</v>
      </c>
      <c r="K40" s="144"/>
      <c r="P40" s="31"/>
      <c r="Q40" s="31" t="s">
        <v>31</v>
      </c>
      <c r="R40" s="78">
        <v>0</v>
      </c>
      <c r="S40" s="59">
        <f t="shared" si="14"/>
        <v>0</v>
      </c>
      <c r="T40" s="59">
        <f t="shared" si="14"/>
        <v>0</v>
      </c>
      <c r="U40" s="59">
        <f t="shared" si="14"/>
        <v>0</v>
      </c>
      <c r="V40" s="59">
        <f t="shared" si="14"/>
        <v>1</v>
      </c>
      <c r="W40" s="81">
        <v>0</v>
      </c>
      <c r="Z40" s="2">
        <v>33</v>
      </c>
      <c r="AA40" s="85">
        <v>5.5372505041882514E-2</v>
      </c>
      <c r="AB40" s="85">
        <f t="shared" si="1"/>
        <v>6.3678380798164888E-2</v>
      </c>
      <c r="AC40" s="85">
        <f t="shared" si="2"/>
        <v>4.7066629285600133E-2</v>
      </c>
      <c r="AD40" s="86"/>
      <c r="AE40" s="87">
        <f t="shared" si="3"/>
        <v>0.17350511937189764</v>
      </c>
      <c r="AF40" s="87">
        <f t="shared" si="0"/>
        <v>0.13448201248730288</v>
      </c>
      <c r="AG40" s="87">
        <f t="shared" si="0"/>
        <v>0.22430277518911446</v>
      </c>
      <c r="AI40" s="29">
        <v>0.15</v>
      </c>
    </row>
    <row r="41" spans="2:35" ht="19" customHeight="1" thickBot="1" x14ac:dyDescent="0.4">
      <c r="B41" s="25">
        <v>20240930</v>
      </c>
      <c r="C41" s="2"/>
      <c r="D41" s="2"/>
      <c r="E41" s="2"/>
      <c r="F41" s="2"/>
      <c r="G41" s="2"/>
      <c r="H41" s="2"/>
      <c r="I41" s="2"/>
      <c r="J41" s="2"/>
      <c r="P41" s="31"/>
      <c r="Q41" s="31" t="s">
        <v>32</v>
      </c>
      <c r="R41" s="78">
        <v>0</v>
      </c>
      <c r="S41" s="59">
        <f t="shared" si="14"/>
        <v>0</v>
      </c>
      <c r="T41" s="59">
        <f t="shared" si="14"/>
        <v>0</v>
      </c>
      <c r="U41" s="59">
        <f t="shared" si="14"/>
        <v>0</v>
      </c>
      <c r="V41" s="59">
        <f t="shared" si="14"/>
        <v>1</v>
      </c>
      <c r="W41" s="81">
        <v>0</v>
      </c>
      <c r="Z41" s="2">
        <v>34</v>
      </c>
      <c r="AA41" s="85">
        <v>5.5363815682797579E-2</v>
      </c>
      <c r="AB41" s="85">
        <f t="shared" si="1"/>
        <v>6.366838803521721E-2</v>
      </c>
      <c r="AC41" s="85">
        <f t="shared" si="2"/>
        <v>4.7059243330377941E-2</v>
      </c>
      <c r="AD41" s="86"/>
      <c r="AE41" s="87">
        <f t="shared" si="3"/>
        <v>0.16444713277536258</v>
      </c>
      <c r="AF41" s="87">
        <f t="shared" si="0"/>
        <v>0.12647088211712748</v>
      </c>
      <c r="AG41" s="87">
        <f t="shared" si="0"/>
        <v>0.21427078253660103</v>
      </c>
      <c r="AI41" s="29">
        <v>0.15</v>
      </c>
    </row>
    <row r="42" spans="2:35" ht="19" customHeight="1" x14ac:dyDescent="0.35">
      <c r="B42" s="9">
        <v>1</v>
      </c>
      <c r="C42" s="32">
        <v>6.3920000000000003</v>
      </c>
      <c r="D42" s="16">
        <v>4.8740000000000006</v>
      </c>
      <c r="E42" s="16">
        <v>3.1760000000000002</v>
      </c>
      <c r="F42" s="17">
        <v>3.5200000000000005</v>
      </c>
      <c r="G42" s="17">
        <v>4.2250000000000005</v>
      </c>
      <c r="H42" s="17">
        <v>2.1399999999999997</v>
      </c>
      <c r="I42" s="17">
        <f>IF(  ABS( MAX( D42:H42 ) )  &gt;  ABS(  MIN(D42:H42 ) ),
                                                 (  SUM(D42:H42) - ABS( MAX(D42:H42) ) ) / 4,
                                                  (  SUM(D42:H42) +  ABS( MIN(D42:H42)  )  )   / 4 )</f>
        <v>3.2652500000000004</v>
      </c>
      <c r="J42" s="18">
        <f xml:space="preserve"> IF( I42 &gt; 0, MAX( -$K$3, -I42*$K$4 ), MIN( $K$3, -I42*$K$4 )  )</f>
        <v>-0.65305000000000013</v>
      </c>
      <c r="K42" s="12">
        <f>C42+J42</f>
        <v>5.73895</v>
      </c>
      <c r="P42" s="31"/>
      <c r="Q42" s="31" t="s">
        <v>33</v>
      </c>
      <c r="R42" s="78">
        <v>0</v>
      </c>
      <c r="S42" s="59">
        <f t="shared" si="14"/>
        <v>0</v>
      </c>
      <c r="T42" s="59">
        <f t="shared" si="14"/>
        <v>0</v>
      </c>
      <c r="U42" s="59">
        <f t="shared" si="14"/>
        <v>0</v>
      </c>
      <c r="V42" s="59">
        <f t="shared" si="14"/>
        <v>1</v>
      </c>
      <c r="W42" s="81">
        <v>0</v>
      </c>
      <c r="Z42" s="2">
        <v>35</v>
      </c>
      <c r="AA42" s="85">
        <v>5.5355433862893433E-2</v>
      </c>
      <c r="AB42" s="85">
        <f t="shared" si="1"/>
        <v>6.3658748942327439E-2</v>
      </c>
      <c r="AC42" s="85">
        <f t="shared" si="2"/>
        <v>4.7052118783459419E-2</v>
      </c>
      <c r="AD42" s="86"/>
      <c r="AE42" s="87">
        <f t="shared" si="3"/>
        <v>0.15586302626762319</v>
      </c>
      <c r="AF42" s="87">
        <f t="shared" si="0"/>
        <v>0.11893784770165175</v>
      </c>
      <c r="AG42" s="87">
        <f t="shared" si="0"/>
        <v>0.20468859807552467</v>
      </c>
      <c r="AI42" s="29">
        <v>0.15</v>
      </c>
    </row>
    <row r="43" spans="2:35" ht="19" customHeight="1" thickBot="1" x14ac:dyDescent="0.4">
      <c r="B43" s="10">
        <v>2</v>
      </c>
      <c r="C43" s="33">
        <v>6.0729999999999995</v>
      </c>
      <c r="D43" s="19">
        <v>4.5649999999999995</v>
      </c>
      <c r="E43" s="15">
        <v>3.2299999999999995</v>
      </c>
      <c r="F43" s="15">
        <v>3.1149999999999998</v>
      </c>
      <c r="G43" s="15">
        <v>4.0030000000000001</v>
      </c>
      <c r="H43" s="15">
        <v>2.2439999999999998</v>
      </c>
      <c r="I43" s="15">
        <f t="shared" ref="I43:I51" si="15">IF(  ABS( MAX( D43:H43 ) )  &gt;  ABS(  MIN(D43:H43 ) ),
                                                 (  SUM(D43:H43) - ABS( MAX(D43:H43) ) ) / 4,
                                                  (  SUM(D43:H43) +  ABS( MIN(D43:H43)  )  )   / 4 )</f>
        <v>3.1479999999999992</v>
      </c>
      <c r="J43" s="20">
        <f t="shared" ref="J43:J51" si="16" xml:space="preserve"> IF( I43 &gt; 0, MAX( -$K$3, -I43*$K$4 ), MIN( $K$3, -I43*$K$4 )  )</f>
        <v>-0.62959999999999994</v>
      </c>
      <c r="K43" s="13">
        <f t="shared" ref="K43:K51" si="17">C43+J43</f>
        <v>5.4433999999999996</v>
      </c>
      <c r="P43" s="31"/>
      <c r="Q43" s="31" t="s">
        <v>34</v>
      </c>
      <c r="R43" s="79">
        <v>0</v>
      </c>
      <c r="S43" s="60">
        <f t="shared" si="14"/>
        <v>0</v>
      </c>
      <c r="T43" s="60">
        <f t="shared" si="14"/>
        <v>0</v>
      </c>
      <c r="U43" s="60">
        <f t="shared" si="14"/>
        <v>0</v>
      </c>
      <c r="V43" s="60">
        <f t="shared" si="14"/>
        <v>1</v>
      </c>
      <c r="W43" s="82">
        <v>0</v>
      </c>
      <c r="Z43" s="2">
        <v>36</v>
      </c>
      <c r="AA43" s="85">
        <v>5.5347349711225569E-2</v>
      </c>
      <c r="AB43" s="85">
        <f t="shared" si="1"/>
        <v>6.3649452167909404E-2</v>
      </c>
      <c r="AC43" s="85">
        <f t="shared" si="2"/>
        <v>4.7045247254541733E-2</v>
      </c>
      <c r="AD43" s="86"/>
      <c r="AE43" s="87">
        <f t="shared" si="3"/>
        <v>0.14772787603136942</v>
      </c>
      <c r="AF43" s="87">
        <f t="shared" si="0"/>
        <v>0.11185425600930496</v>
      </c>
      <c r="AG43" s="87">
        <f t="shared" si="0"/>
        <v>0.19553591257997546</v>
      </c>
      <c r="AI43" s="29">
        <v>0.15</v>
      </c>
    </row>
    <row r="44" spans="2:35" ht="19" customHeight="1" x14ac:dyDescent="0.35">
      <c r="B44" s="10">
        <v>3</v>
      </c>
      <c r="C44" s="33">
        <v>6.0129999999999999</v>
      </c>
      <c r="D44" s="19">
        <v>4.444</v>
      </c>
      <c r="E44" s="15">
        <v>3.2930000000000001</v>
      </c>
      <c r="F44" s="15">
        <v>2.9470000000000001</v>
      </c>
      <c r="G44" s="15">
        <v>3.9580000000000002</v>
      </c>
      <c r="H44" s="15">
        <v>2.3130000000000002</v>
      </c>
      <c r="I44" s="15">
        <f t="shared" si="15"/>
        <v>3.1277500000000007</v>
      </c>
      <c r="J44" s="20">
        <f t="shared" si="16"/>
        <v>-0.62555000000000016</v>
      </c>
      <c r="K44" s="13">
        <f t="shared" si="17"/>
        <v>5.3874499999999994</v>
      </c>
      <c r="Z44" s="2">
        <v>37</v>
      </c>
      <c r="AA44" s="85">
        <v>5.5339553110951512E-2</v>
      </c>
      <c r="AB44" s="85">
        <f t="shared" si="1"/>
        <v>6.3640486077594233E-2</v>
      </c>
      <c r="AC44" s="85">
        <f t="shared" si="2"/>
        <v>4.7038620144308783E-2</v>
      </c>
      <c r="AD44" s="86"/>
      <c r="AE44" s="87">
        <f t="shared" si="3"/>
        <v>0.14001808657746795</v>
      </c>
      <c r="AF44" s="87">
        <f t="shared" si="0"/>
        <v>0.10519318784496601</v>
      </c>
      <c r="AG44" s="87">
        <f t="shared" si="0"/>
        <v>0.18679335145428755</v>
      </c>
      <c r="AI44" s="29">
        <v>0.15</v>
      </c>
    </row>
    <row r="45" spans="2:35" ht="19" customHeight="1" x14ac:dyDescent="0.35">
      <c r="B45" s="10">
        <v>4</v>
      </c>
      <c r="C45" s="33">
        <v>6.0119999999999996</v>
      </c>
      <c r="D45" s="19">
        <v>4.3699999999999992</v>
      </c>
      <c r="E45" s="15">
        <v>3.3499999999999996</v>
      </c>
      <c r="F45" s="15">
        <v>2.8509999999999995</v>
      </c>
      <c r="G45" s="15">
        <v>3.9199999999999995</v>
      </c>
      <c r="H45" s="15">
        <v>2.36</v>
      </c>
      <c r="I45" s="15">
        <f t="shared" si="15"/>
        <v>3.12025</v>
      </c>
      <c r="J45" s="20">
        <f t="shared" si="16"/>
        <v>-0.62404999999999999</v>
      </c>
      <c r="K45" s="13">
        <f t="shared" si="17"/>
        <v>5.38795</v>
      </c>
      <c r="Q45" s="64"/>
      <c r="R45" s="64" t="s">
        <v>39</v>
      </c>
      <c r="Z45" s="2">
        <v>38</v>
      </c>
      <c r="AA45" s="85">
        <v>5.5332033840907791E-2</v>
      </c>
      <c r="AB45" s="85">
        <f t="shared" si="1"/>
        <v>6.3631838917043951E-2</v>
      </c>
      <c r="AC45" s="85">
        <f t="shared" si="2"/>
        <v>4.7032228764771623E-2</v>
      </c>
      <c r="AD45" s="86"/>
      <c r="AE45" s="87">
        <f t="shared" si="3"/>
        <v>0.13271131765882024</v>
      </c>
      <c r="AF45" s="87">
        <f t="shared" si="0"/>
        <v>9.8929350788518042E-2</v>
      </c>
      <c r="AG45" s="87">
        <f t="shared" si="0"/>
        <v>0.17844242952837727</v>
      </c>
      <c r="AI45" s="29">
        <v>0.15</v>
      </c>
    </row>
    <row r="46" spans="2:35" ht="19" customHeight="1" thickBot="1" x14ac:dyDescent="0.4">
      <c r="B46" s="10">
        <v>5</v>
      </c>
      <c r="C46" s="34">
        <v>6.02</v>
      </c>
      <c r="D46" s="21">
        <v>4.3159999999999998</v>
      </c>
      <c r="E46" s="22">
        <v>3.3819999999999997</v>
      </c>
      <c r="F46" s="22">
        <v>2.7669999999999995</v>
      </c>
      <c r="G46" s="22">
        <v>3.8639999999999994</v>
      </c>
      <c r="H46" s="22">
        <v>2.3819999999999992</v>
      </c>
      <c r="I46" s="22">
        <f t="shared" si="15"/>
        <v>3.0987499999999999</v>
      </c>
      <c r="J46" s="23">
        <f t="shared" si="16"/>
        <v>-0.61975000000000002</v>
      </c>
      <c r="K46" s="41">
        <f t="shared" si="17"/>
        <v>5.4002499999999998</v>
      </c>
      <c r="R46" s="2"/>
      <c r="S46" s="2"/>
      <c r="T46" s="2"/>
      <c r="U46" s="83" t="str">
        <f>G3</f>
        <v> End-Kartik (2081)</v>
      </c>
      <c r="V46" s="63">
        <f>W7-15</f>
        <v>20241115</v>
      </c>
      <c r="W46" s="2"/>
      <c r="Z46" s="2">
        <v>39</v>
      </c>
      <c r="AA46" s="85">
        <v>5.5324781686360902E-2</v>
      </c>
      <c r="AB46" s="85">
        <f t="shared" si="1"/>
        <v>6.3623498939315029E-2</v>
      </c>
      <c r="AC46" s="85">
        <f t="shared" si="2"/>
        <v>4.7026064433406768E-2</v>
      </c>
      <c r="AD46" s="86"/>
      <c r="AE46" s="87">
        <f t="shared" si="3"/>
        <v>0.12578641550190697</v>
      </c>
      <c r="AF46" s="87">
        <f t="shared" si="0"/>
        <v>9.3038978885418774E-2</v>
      </c>
      <c r="AG46" s="87">
        <f t="shared" si="0"/>
        <v>0.1704655083059908</v>
      </c>
      <c r="AI46" s="29">
        <v>0.15</v>
      </c>
    </row>
    <row r="47" spans="2:35" ht="19" customHeight="1" x14ac:dyDescent="0.35">
      <c r="B47" s="10">
        <v>6</v>
      </c>
      <c r="C47" s="33">
        <v>6.0190000000000001</v>
      </c>
      <c r="D47" s="19">
        <v>4.2700000000000005</v>
      </c>
      <c r="E47" s="15">
        <v>3.3719999999999999</v>
      </c>
      <c r="F47" s="15">
        <v>2.6889999999999996</v>
      </c>
      <c r="G47" s="15">
        <v>3.7890000000000001</v>
      </c>
      <c r="H47" s="15">
        <v>2.375</v>
      </c>
      <c r="I47" s="39">
        <f t="shared" si="15"/>
        <v>3.0562499999999995</v>
      </c>
      <c r="J47" s="20">
        <f t="shared" si="16"/>
        <v>-0.61124999999999996</v>
      </c>
      <c r="K47" s="40">
        <f t="shared" si="17"/>
        <v>5.4077500000000001</v>
      </c>
      <c r="P47" s="31"/>
      <c r="Q47" s="31" t="s">
        <v>25</v>
      </c>
      <c r="R47" s="70">
        <v>0</v>
      </c>
      <c r="S47" s="65">
        <v>0</v>
      </c>
      <c r="T47" s="65">
        <v>0</v>
      </c>
      <c r="U47" s="66">
        <v>0</v>
      </c>
      <c r="V47" s="93">
        <f>IF(  V34 = 0,  V8,  AVERAGE(U8:W8)  )</f>
        <v>5.8972499999999997E-2</v>
      </c>
      <c r="W47" s="73">
        <v>0</v>
      </c>
      <c r="Z47" s="2">
        <v>40</v>
      </c>
      <c r="AA47" s="85">
        <v>5.5317786525060253E-2</v>
      </c>
      <c r="AB47" s="85">
        <f t="shared" si="1"/>
        <v>6.361545450381928E-2</v>
      </c>
      <c r="AC47" s="85">
        <f t="shared" si="2"/>
        <v>4.7020118546301212E-2</v>
      </c>
      <c r="AD47" s="86"/>
      <c r="AE47" s="87">
        <f t="shared" si="3"/>
        <v>0.11922334806406097</v>
      </c>
      <c r="AF47" s="87">
        <f t="shared" si="0"/>
        <v>8.7499738796500429E-2</v>
      </c>
      <c r="AG47" s="87">
        <f t="shared" si="0"/>
        <v>0.16284575550220909</v>
      </c>
      <c r="AI47" s="29">
        <v>0.15</v>
      </c>
    </row>
    <row r="48" spans="2:35" ht="19" customHeight="1" x14ac:dyDescent="0.35">
      <c r="B48" s="10">
        <v>7</v>
      </c>
      <c r="C48" s="33">
        <v>6.0119999999999996</v>
      </c>
      <c r="D48" s="19">
        <v>4.2229999999999999</v>
      </c>
      <c r="E48" s="15">
        <v>3.3389999999999995</v>
      </c>
      <c r="F48" s="15">
        <v>2.6209999999999991</v>
      </c>
      <c r="G48" s="15">
        <v>3.7079999999999993</v>
      </c>
      <c r="H48" s="15">
        <v>2.3549999999999995</v>
      </c>
      <c r="I48" s="15">
        <f t="shared" si="15"/>
        <v>3.0057499999999999</v>
      </c>
      <c r="J48" s="20">
        <f t="shared" si="16"/>
        <v>-0.60115000000000007</v>
      </c>
      <c r="K48" s="13">
        <f t="shared" si="17"/>
        <v>5.4108499999999999</v>
      </c>
      <c r="P48" s="31"/>
      <c r="Q48" s="31" t="s">
        <v>26</v>
      </c>
      <c r="R48" s="71">
        <v>0</v>
      </c>
      <c r="S48" s="67">
        <v>0</v>
      </c>
      <c r="T48" s="67">
        <v>0</v>
      </c>
      <c r="U48" s="68">
        <v>0</v>
      </c>
      <c r="V48" s="94">
        <f t="shared" ref="V48:V56" si="18">IF(  V35 = 0,  V9,  AVERAGE(U9:W9)  )</f>
        <v>5.5758166666666664E-2</v>
      </c>
      <c r="W48" s="74">
        <v>0</v>
      </c>
      <c r="Z48" s="2">
        <v>41</v>
      </c>
      <c r="AA48" s="85">
        <v>5.5311038393488721E-2</v>
      </c>
      <c r="AB48" s="85">
        <f t="shared" si="1"/>
        <v>6.3607694152512023E-2</v>
      </c>
      <c r="AC48" s="85">
        <f t="shared" si="2"/>
        <v>4.7014382634465411E-2</v>
      </c>
      <c r="AD48" s="86"/>
      <c r="AE48" s="87">
        <f t="shared" si="3"/>
        <v>0.11300314404836989</v>
      </c>
      <c r="AF48" s="87">
        <f t="shared" si="0"/>
        <v>8.2290641954365584E-2</v>
      </c>
      <c r="AG48" s="87">
        <f t="shared" si="0"/>
        <v>0.15556710672042046</v>
      </c>
      <c r="AI48" s="29">
        <v>0.15</v>
      </c>
    </row>
    <row r="49" spans="2:35" ht="19" customHeight="1" x14ac:dyDescent="0.35">
      <c r="B49" s="10">
        <v>8</v>
      </c>
      <c r="C49" s="33">
        <v>6.0019999999999998</v>
      </c>
      <c r="D49" s="19">
        <v>4.17</v>
      </c>
      <c r="E49" s="15">
        <v>3.2979999999999996</v>
      </c>
      <c r="F49" s="15">
        <v>2.5609999999999995</v>
      </c>
      <c r="G49" s="15">
        <v>3.6289999999999996</v>
      </c>
      <c r="H49" s="15">
        <v>2.3250000000000002</v>
      </c>
      <c r="I49" s="15">
        <f t="shared" si="15"/>
        <v>2.9532500000000002</v>
      </c>
      <c r="J49" s="20">
        <f t="shared" si="16"/>
        <v>-0.59065000000000001</v>
      </c>
      <c r="K49" s="13">
        <f t="shared" si="17"/>
        <v>5.4113499999999997</v>
      </c>
      <c r="P49" s="31"/>
      <c r="Q49" s="31" t="s">
        <v>27</v>
      </c>
      <c r="R49" s="71">
        <v>0</v>
      </c>
      <c r="S49" s="67">
        <v>0</v>
      </c>
      <c r="T49" s="67">
        <v>0</v>
      </c>
      <c r="U49" s="68">
        <v>0</v>
      </c>
      <c r="V49" s="94">
        <f t="shared" si="18"/>
        <v>5.5353000000000006E-2</v>
      </c>
      <c r="W49" s="74">
        <v>0</v>
      </c>
      <c r="Z49" s="2">
        <v>42</v>
      </c>
      <c r="AA49" s="85">
        <v>5.5304527537191284E-2</v>
      </c>
      <c r="AB49" s="85">
        <f t="shared" si="1"/>
        <v>6.3600206667769971E-2</v>
      </c>
      <c r="AC49" s="85">
        <f t="shared" si="2"/>
        <v>4.700884840661259E-2</v>
      </c>
      <c r="AD49" s="86"/>
      <c r="AE49" s="87">
        <f t="shared" si="3"/>
        <v>0.10710783542985798</v>
      </c>
      <c r="AF49" s="87">
        <f t="shared" si="0"/>
        <v>7.7391962310228879E-2</v>
      </c>
      <c r="AG49" s="87">
        <f t="shared" si="0"/>
        <v>0.14861422913172462</v>
      </c>
      <c r="AI49" s="29">
        <v>0.15</v>
      </c>
    </row>
    <row r="50" spans="2:35" ht="19" customHeight="1" x14ac:dyDescent="0.35">
      <c r="B50" s="10">
        <v>9</v>
      </c>
      <c r="C50" s="33">
        <v>5.9889999999999999</v>
      </c>
      <c r="D50" s="19">
        <v>4.1079999999999997</v>
      </c>
      <c r="E50" s="15">
        <v>3.2530000000000001</v>
      </c>
      <c r="F50" s="15">
        <v>2.5110000000000001</v>
      </c>
      <c r="G50" s="15">
        <v>3.552</v>
      </c>
      <c r="H50" s="15">
        <v>2.2899999999999996</v>
      </c>
      <c r="I50" s="15">
        <f t="shared" si="15"/>
        <v>2.9014999999999995</v>
      </c>
      <c r="J50" s="20">
        <f t="shared" si="16"/>
        <v>-0.58029999999999993</v>
      </c>
      <c r="K50" s="13">
        <f t="shared" si="17"/>
        <v>5.4086999999999996</v>
      </c>
      <c r="P50" s="31"/>
      <c r="Q50" s="31" t="s">
        <v>28</v>
      </c>
      <c r="R50" s="71">
        <v>0</v>
      </c>
      <c r="S50" s="67">
        <v>0</v>
      </c>
      <c r="T50" s="67">
        <v>0</v>
      </c>
      <c r="U50" s="68">
        <v>0</v>
      </c>
      <c r="V50" s="94">
        <f t="shared" si="18"/>
        <v>5.5328000000000009E-2</v>
      </c>
      <c r="W50" s="74">
        <v>0</v>
      </c>
      <c r="Z50" s="2">
        <v>43</v>
      </c>
      <c r="AA50" s="85">
        <v>5.5298244448316325E-2</v>
      </c>
      <c r="AB50" s="85">
        <f t="shared" si="1"/>
        <v>6.3592981115563774E-2</v>
      </c>
      <c r="AC50" s="85">
        <f t="shared" si="2"/>
        <v>4.7003507781068876E-2</v>
      </c>
      <c r="AD50" s="86"/>
      <c r="AE50" s="87">
        <f t="shared" si="3"/>
        <v>0.10152040326595628</v>
      </c>
      <c r="AF50" s="87">
        <f t="shared" si="0"/>
        <v>7.2785159287867121E-2</v>
      </c>
      <c r="AG50" s="87">
        <f t="shared" si="0"/>
        <v>0.14197248703086041</v>
      </c>
      <c r="AI50" s="29">
        <v>0.15</v>
      </c>
    </row>
    <row r="51" spans="2:35" ht="19" customHeight="1" thickBot="1" x14ac:dyDescent="0.4">
      <c r="B51" s="11">
        <v>10</v>
      </c>
      <c r="C51" s="34">
        <v>5.9749999999999996</v>
      </c>
      <c r="D51" s="21">
        <v>4.036999999999999</v>
      </c>
      <c r="E51" s="22">
        <v>3.2109999999999994</v>
      </c>
      <c r="F51" s="22">
        <v>2.4639999999999995</v>
      </c>
      <c r="G51" s="22">
        <v>3.4829999999999997</v>
      </c>
      <c r="H51" s="22">
        <v>2.2519999999999998</v>
      </c>
      <c r="I51" s="22">
        <f t="shared" si="15"/>
        <v>2.8524999999999991</v>
      </c>
      <c r="J51" s="23">
        <f t="shared" si="16"/>
        <v>-0.5704999999999999</v>
      </c>
      <c r="K51" s="14">
        <f t="shared" si="17"/>
        <v>5.4044999999999996</v>
      </c>
      <c r="P51" s="31"/>
      <c r="Q51" s="31" t="s">
        <v>29</v>
      </c>
      <c r="R51" s="71">
        <v>0</v>
      </c>
      <c r="S51" s="67">
        <v>0</v>
      </c>
      <c r="T51" s="67">
        <v>0</v>
      </c>
      <c r="U51" s="68">
        <v>0</v>
      </c>
      <c r="V51" s="94">
        <f>IF(  V38 = 0,  V12,  AVERAGE(U12:W12)  )</f>
        <v>5.5429833333333324E-2</v>
      </c>
      <c r="W51" s="74">
        <v>0</v>
      </c>
      <c r="Z51" s="2">
        <v>44</v>
      </c>
      <c r="AA51" s="85">
        <v>5.529217989288493E-2</v>
      </c>
      <c r="AB51" s="85">
        <f t="shared" si="1"/>
        <v>6.3586006876817661E-2</v>
      </c>
      <c r="AC51" s="85">
        <f t="shared" si="2"/>
        <v>4.6998352908952191E-2</v>
      </c>
      <c r="AD51" s="86"/>
      <c r="AE51" s="87">
        <f t="shared" si="3"/>
        <v>9.6224726581920314E-2</v>
      </c>
      <c r="AF51" s="87">
        <f t="shared" si="0"/>
        <v>6.8452805591225005E-2</v>
      </c>
      <c r="AG51" s="87">
        <f t="shared" si="0"/>
        <v>0.13562790915292017</v>
      </c>
      <c r="AI51" s="29">
        <v>0.15</v>
      </c>
    </row>
    <row r="52" spans="2:35" ht="19" customHeight="1" x14ac:dyDescent="0.35">
      <c r="P52" s="31"/>
      <c r="Q52" s="31" t="s">
        <v>30</v>
      </c>
      <c r="R52" s="70">
        <v>0</v>
      </c>
      <c r="S52" s="65">
        <v>0</v>
      </c>
      <c r="T52" s="65">
        <v>0</v>
      </c>
      <c r="U52" s="65">
        <v>0</v>
      </c>
      <c r="V52" s="43">
        <f t="shared" si="18"/>
        <v>5.5484666666666661E-2</v>
      </c>
      <c r="W52" s="73">
        <v>0</v>
      </c>
      <c r="Z52" s="2">
        <v>45</v>
      </c>
      <c r="AA52" s="85">
        <v>5.5286324929796127E-2</v>
      </c>
      <c r="AB52" s="85">
        <f t="shared" si="1"/>
        <v>6.3579273669265537E-2</v>
      </c>
      <c r="AC52" s="85">
        <f t="shared" si="2"/>
        <v>4.6993376190326709E-2</v>
      </c>
      <c r="AD52" s="86"/>
      <c r="AE52" s="87">
        <f t="shared" si="3"/>
        <v>9.1205534137880212E-2</v>
      </c>
      <c r="AF52" s="87">
        <f t="shared" si="0"/>
        <v>6.437851953935389E-2</v>
      </c>
      <c r="AG52" s="87">
        <f t="shared" si="0"/>
        <v>0.12956715764442667</v>
      </c>
      <c r="AI52" s="29">
        <v>0.15</v>
      </c>
    </row>
    <row r="53" spans="2:35" ht="19" customHeight="1" x14ac:dyDescent="0.35">
      <c r="P53" s="31"/>
      <c r="Q53" s="31" t="s">
        <v>31</v>
      </c>
      <c r="R53" s="71">
        <v>0</v>
      </c>
      <c r="S53" s="67">
        <v>0</v>
      </c>
      <c r="T53" s="67">
        <v>0</v>
      </c>
      <c r="U53" s="67">
        <v>0</v>
      </c>
      <c r="V53" s="44">
        <f t="shared" si="18"/>
        <v>5.5485333333333331E-2</v>
      </c>
      <c r="W53" s="74">
        <v>0</v>
      </c>
      <c r="Z53" s="2">
        <v>46</v>
      </c>
      <c r="AA53" s="85">
        <v>5.5280670923238517E-2</v>
      </c>
      <c r="AB53" s="85">
        <f t="shared" si="1"/>
        <v>6.3572771561724292E-2</v>
      </c>
      <c r="AC53" s="85">
        <f t="shared" si="2"/>
        <v>4.6988570284752736E-2</v>
      </c>
      <c r="AD53" s="86"/>
      <c r="AE53" s="87">
        <f t="shared" si="3"/>
        <v>8.6448358898449998E-2</v>
      </c>
      <c r="AF53" s="87">
        <f t="shared" si="0"/>
        <v>6.0546901626867079E-2</v>
      </c>
      <c r="AG53" s="87">
        <f t="shared" si="0"/>
        <v>0.12377749859028467</v>
      </c>
      <c r="AI53" s="29">
        <v>0.15</v>
      </c>
    </row>
    <row r="54" spans="2:35" ht="19" customHeight="1" x14ac:dyDescent="0.35">
      <c r="P54" s="31"/>
      <c r="Q54" s="31" t="s">
        <v>32</v>
      </c>
      <c r="R54" s="71">
        <v>0</v>
      </c>
      <c r="S54" s="67">
        <v>0</v>
      </c>
      <c r="T54" s="67">
        <v>0</v>
      </c>
      <c r="U54" s="67">
        <v>0</v>
      </c>
      <c r="V54" s="44">
        <f t="shared" si="18"/>
        <v>5.5450666666666669E-2</v>
      </c>
      <c r="W54" s="74">
        <v>0</v>
      </c>
      <c r="Z54" s="2">
        <v>47</v>
      </c>
      <c r="AA54" s="85">
        <v>5.5275209549798365E-2</v>
      </c>
      <c r="AB54" s="85">
        <f t="shared" si="1"/>
        <v>6.3566490982268117E-2</v>
      </c>
      <c r="AC54" s="85">
        <f t="shared" si="2"/>
        <v>4.6983928117328606E-2</v>
      </c>
      <c r="AD54" s="86"/>
      <c r="AE54" s="87">
        <f t="shared" si="3"/>
        <v>8.1939495039231772E-2</v>
      </c>
      <c r="AF54" s="87">
        <f t="shared" si="0"/>
        <v>5.6943475030764183E-2</v>
      </c>
      <c r="AG54" s="87">
        <f t="shared" si="0"/>
        <v>0.11824677400593787</v>
      </c>
      <c r="AI54" s="29">
        <v>0.15</v>
      </c>
    </row>
    <row r="55" spans="2:35" ht="19" customHeight="1" x14ac:dyDescent="0.35">
      <c r="B55" s="145" t="s">
        <v>43</v>
      </c>
      <c r="C55" s="146"/>
      <c r="D55" s="146"/>
      <c r="E55" s="146"/>
      <c r="F55" s="146"/>
      <c r="G55" s="146"/>
      <c r="H55" s="146"/>
      <c r="I55" s="146"/>
      <c r="J55" s="146"/>
      <c r="K55" s="147"/>
      <c r="P55" s="31"/>
      <c r="Q55" s="31" t="s">
        <v>33</v>
      </c>
      <c r="R55" s="71">
        <v>0</v>
      </c>
      <c r="S55" s="67">
        <v>0</v>
      </c>
      <c r="T55" s="67">
        <v>0</v>
      </c>
      <c r="U55" s="67">
        <v>0</v>
      </c>
      <c r="V55" s="44">
        <f t="shared" si="18"/>
        <v>5.53885E-2</v>
      </c>
      <c r="W55" s="74">
        <v>0</v>
      </c>
      <c r="Z55" s="2">
        <v>48</v>
      </c>
      <c r="AA55" s="85">
        <v>5.5269932801380595E-2</v>
      </c>
      <c r="AB55" s="85">
        <f t="shared" si="1"/>
        <v>6.3560422721587684E-2</v>
      </c>
      <c r="AC55" s="85">
        <f t="shared" si="2"/>
        <v>4.6979442881173505E-2</v>
      </c>
      <c r="AD55" s="86"/>
      <c r="AE55" s="87">
        <f t="shared" si="3"/>
        <v>7.766595733618567E-2</v>
      </c>
      <c r="AF55" s="87">
        <f t="shared" si="0"/>
        <v>5.3554629804727368E-2</v>
      </c>
      <c r="AG55" s="87">
        <f t="shared" si="0"/>
        <v>0.11296337521042189</v>
      </c>
      <c r="AI55" s="29">
        <v>0.15</v>
      </c>
    </row>
    <row r="56" spans="2:35" ht="19" customHeight="1" thickBot="1" x14ac:dyDescent="0.4">
      <c r="B56" s="148"/>
      <c r="C56" s="149"/>
      <c r="D56" s="149"/>
      <c r="E56" s="149"/>
      <c r="F56" s="149"/>
      <c r="G56" s="149"/>
      <c r="H56" s="149"/>
      <c r="I56" s="149"/>
      <c r="J56" s="149"/>
      <c r="K56" s="150"/>
      <c r="P56" s="31"/>
      <c r="Q56" s="31" t="s">
        <v>34</v>
      </c>
      <c r="R56" s="72">
        <v>0</v>
      </c>
      <c r="S56" s="69">
        <v>0</v>
      </c>
      <c r="T56" s="69">
        <v>0</v>
      </c>
      <c r="U56" s="69">
        <v>0</v>
      </c>
      <c r="V56" s="45">
        <f t="shared" si="18"/>
        <v>5.5306999999999995E-2</v>
      </c>
      <c r="W56" s="75">
        <v>0</v>
      </c>
      <c r="Z56" s="2">
        <v>49</v>
      </c>
      <c r="AA56" s="85">
        <v>5.5264832984793344E-2</v>
      </c>
      <c r="AB56" s="85">
        <f t="shared" si="1"/>
        <v>6.3554557932512343E-2</v>
      </c>
      <c r="AC56" s="85">
        <f t="shared" si="2"/>
        <v>4.6975108037074338E-2</v>
      </c>
      <c r="AD56" s="86"/>
      <c r="AE56" s="87">
        <f t="shared" si="3"/>
        <v>7.3615442794975186E-2</v>
      </c>
      <c r="AF56" s="87">
        <f t="shared" si="0"/>
        <v>5.0367570520933519E-2</v>
      </c>
      <c r="AG56" s="87">
        <f t="shared" si="0"/>
        <v>0.10791621750241481</v>
      </c>
      <c r="AI56" s="29">
        <v>0.15</v>
      </c>
    </row>
    <row r="57" spans="2:35" ht="19" customHeight="1" x14ac:dyDescent="0.35">
      <c r="B57" s="151"/>
      <c r="C57" s="152"/>
      <c r="D57" s="152"/>
      <c r="E57" s="152"/>
      <c r="F57" s="152"/>
      <c r="G57" s="152"/>
      <c r="H57" s="152"/>
      <c r="I57" s="152"/>
      <c r="J57" s="152"/>
      <c r="K57" s="153"/>
      <c r="Z57" s="2">
        <v>50</v>
      </c>
      <c r="AA57" s="85">
        <v>5.5259902718718612E-2</v>
      </c>
      <c r="AB57" s="85">
        <f t="shared" si="1"/>
        <v>6.3548888126526398E-2</v>
      </c>
      <c r="AC57" s="85">
        <f t="shared" si="2"/>
        <v>4.6970917310910819E-2</v>
      </c>
      <c r="AD57" s="86"/>
      <c r="AE57" s="87">
        <f t="shared" si="3"/>
        <v>6.9776294387195875E-2</v>
      </c>
      <c r="AF57" s="87">
        <f t="shared" si="0"/>
        <v>4.7370267136473625E-2</v>
      </c>
      <c r="AG57" s="87">
        <f t="shared" si="0"/>
        <v>0.10309471606674715</v>
      </c>
      <c r="AI57" s="29">
        <v>0.15</v>
      </c>
    </row>
    <row r="58" spans="2:35" ht="19" customHeight="1" x14ac:dyDescent="0.35">
      <c r="Z58" s="2" t="s">
        <v>36</v>
      </c>
      <c r="AA58" s="85">
        <v>5.5255134928654304E-2</v>
      </c>
      <c r="AB58" s="85">
        <f t="shared" si="1"/>
        <v>6.3543405167952441E-2</v>
      </c>
      <c r="AC58" s="85">
        <f t="shared" si="2"/>
        <v>4.6966864689356159E-2</v>
      </c>
      <c r="AD58" s="86"/>
      <c r="AE58" s="87">
        <f xml:space="preserve"> ( 1 +AA58 ) ^-($Z57 + 1  - 0.5)</f>
        <v>6.6137466769513154E-2</v>
      </c>
      <c r="AF58" s="87">
        <f xml:space="preserve"> ( 1 +AB58 ) ^-($Z57 + 1  - 0.5)</f>
        <v>4.4551408877230969E-2</v>
      </c>
      <c r="AG58" s="87">
        <f xml:space="preserve"> ( 1 +AC58 ) ^-($Z57 + 1  - 0.5)</f>
        <v>9.8488763043883848E-2</v>
      </c>
      <c r="AI58" s="29">
        <v>0.15</v>
      </c>
    </row>
    <row r="59" spans="2:35" ht="19" customHeight="1" x14ac:dyDescent="0.35">
      <c r="B59" s="92" t="str">
        <f>"Technical note on the calculation of the Nepali risk-free interest rates term structure at " &amp; G3</f>
        <v>Technical note on the calculation of the Nepali risk-free interest rates term structure at  End-Kartik (2081)</v>
      </c>
      <c r="C59" s="88"/>
      <c r="D59" s="88"/>
      <c r="E59" s="88"/>
      <c r="F59" s="88"/>
      <c r="G59" s="88"/>
      <c r="H59" s="88"/>
      <c r="I59" s="88"/>
      <c r="J59" s="88"/>
      <c r="K59" s="89"/>
      <c r="AB59" s="84"/>
      <c r="AC59" s="84"/>
      <c r="AF59" s="84"/>
      <c r="AG59" s="84"/>
      <c r="AI59" s="84"/>
    </row>
    <row r="60" spans="2:35" ht="19" customHeight="1" x14ac:dyDescent="0.35">
      <c r="B60" s="90"/>
      <c r="C60" s="100"/>
      <c r="D60" s="100"/>
      <c r="E60" s="100"/>
      <c r="F60" s="100"/>
      <c r="G60" s="100"/>
      <c r="H60" s="100"/>
      <c r="I60" s="100"/>
      <c r="J60" s="100"/>
      <c r="K60" s="101"/>
      <c r="AB60" s="84"/>
      <c r="AC60" s="84"/>
      <c r="AF60" s="84"/>
      <c r="AG60" s="84"/>
      <c r="AI60" s="84"/>
    </row>
    <row r="61" spans="2:35" ht="19" customHeight="1" x14ac:dyDescent="0.35">
      <c r="B61" s="90"/>
      <c r="C61" s="184" t="s">
        <v>77</v>
      </c>
      <c r="D61" s="184"/>
      <c r="E61" s="184"/>
      <c r="F61" s="184"/>
      <c r="G61" s="184"/>
      <c r="H61" s="184"/>
      <c r="I61" s="184"/>
      <c r="J61" s="184"/>
      <c r="K61" s="185"/>
      <c r="AB61" s="84"/>
      <c r="AC61" s="84"/>
      <c r="AF61" s="84"/>
      <c r="AG61" s="84"/>
      <c r="AI61" s="84"/>
    </row>
    <row r="62" spans="2:35" ht="19" customHeight="1" x14ac:dyDescent="0.35">
      <c r="B62" s="90"/>
      <c r="C62" s="184"/>
      <c r="D62" s="184"/>
      <c r="E62" s="184"/>
      <c r="F62" s="184"/>
      <c r="G62" s="184"/>
      <c r="H62" s="184"/>
      <c r="I62" s="184"/>
      <c r="J62" s="184"/>
      <c r="K62" s="185"/>
      <c r="AB62" s="84"/>
      <c r="AC62" s="84"/>
      <c r="AF62" s="84"/>
      <c r="AG62" s="84"/>
      <c r="AI62" s="84"/>
    </row>
    <row r="63" spans="2:35" ht="19" customHeight="1" x14ac:dyDescent="0.35">
      <c r="B63" s="90"/>
      <c r="C63" s="184"/>
      <c r="D63" s="184"/>
      <c r="E63" s="184"/>
      <c r="F63" s="184"/>
      <c r="G63" s="184"/>
      <c r="H63" s="184"/>
      <c r="I63" s="184"/>
      <c r="J63" s="184"/>
      <c r="K63" s="185"/>
      <c r="AB63" s="84"/>
      <c r="AC63" s="84"/>
      <c r="AF63" s="84"/>
      <c r="AG63" s="84"/>
      <c r="AI63" s="84"/>
    </row>
    <row r="64" spans="2:35" ht="19" customHeight="1" x14ac:dyDescent="0.35">
      <c r="B64" s="90"/>
      <c r="C64" s="184"/>
      <c r="D64" s="184"/>
      <c r="E64" s="184"/>
      <c r="F64" s="184"/>
      <c r="G64" s="184"/>
      <c r="H64" s="184"/>
      <c r="I64" s="184"/>
      <c r="J64" s="184"/>
      <c r="K64" s="185"/>
      <c r="AB64" s="84"/>
      <c r="AC64" s="84"/>
      <c r="AF64" s="84"/>
      <c r="AG64" s="84"/>
      <c r="AI64" s="84"/>
    </row>
    <row r="65" spans="2:35" ht="19" customHeight="1" x14ac:dyDescent="0.35">
      <c r="B65" s="90"/>
      <c r="C65" s="184"/>
      <c r="D65" s="184"/>
      <c r="E65" s="184"/>
      <c r="F65" s="184"/>
      <c r="G65" s="184"/>
      <c r="H65" s="184"/>
      <c r="I65" s="184"/>
      <c r="J65" s="184"/>
      <c r="K65" s="185"/>
      <c r="AB65" s="84"/>
      <c r="AC65" s="84"/>
      <c r="AF65" s="84"/>
      <c r="AG65" s="84"/>
      <c r="AI65" s="84"/>
    </row>
    <row r="66" spans="2:35" ht="19" customHeight="1" x14ac:dyDescent="0.35">
      <c r="B66" s="90"/>
      <c r="C66" s="184"/>
      <c r="D66" s="184"/>
      <c r="E66" s="184"/>
      <c r="F66" s="184"/>
      <c r="G66" s="184"/>
      <c r="H66" s="184"/>
      <c r="I66" s="184"/>
      <c r="J66" s="184"/>
      <c r="K66" s="185"/>
      <c r="AB66" s="84"/>
      <c r="AC66" s="84"/>
      <c r="AF66" s="84"/>
      <c r="AG66" s="84"/>
      <c r="AI66" s="84"/>
    </row>
    <row r="67" spans="2:35" ht="19" customHeight="1" x14ac:dyDescent="0.35">
      <c r="B67" s="90"/>
      <c r="C67" s="184"/>
      <c r="D67" s="184"/>
      <c r="E67" s="184"/>
      <c r="F67" s="184"/>
      <c r="G67" s="184"/>
      <c r="H67" s="184"/>
      <c r="I67" s="184"/>
      <c r="J67" s="184"/>
      <c r="K67" s="185"/>
      <c r="AB67" s="84"/>
      <c r="AC67" s="84"/>
      <c r="AF67" s="84"/>
      <c r="AG67" s="84"/>
      <c r="AI67" s="84"/>
    </row>
    <row r="68" spans="2:35" ht="19" customHeight="1" x14ac:dyDescent="0.35">
      <c r="B68" s="91"/>
      <c r="C68" s="102"/>
      <c r="D68" s="102"/>
      <c r="E68" s="102"/>
      <c r="F68" s="102"/>
      <c r="G68" s="102"/>
      <c r="H68" s="102"/>
      <c r="I68" s="102"/>
      <c r="J68" s="102"/>
      <c r="K68" s="103"/>
    </row>
    <row r="70" spans="2:35" ht="19" customHeight="1" x14ac:dyDescent="0.35">
      <c r="B70" s="156" t="s">
        <v>19</v>
      </c>
      <c r="C70" s="157"/>
      <c r="D70" s="157"/>
      <c r="E70" s="157"/>
      <c r="F70" s="157"/>
      <c r="G70" s="157"/>
      <c r="H70" s="157"/>
      <c r="I70" s="157"/>
      <c r="J70" s="157"/>
      <c r="K70" s="158"/>
    </row>
    <row r="71" spans="2:35" ht="19" customHeight="1" x14ac:dyDescent="0.35">
      <c r="B71" s="159"/>
      <c r="C71" s="160"/>
      <c r="D71" s="160"/>
      <c r="E71" s="160"/>
      <c r="F71" s="160"/>
      <c r="G71" s="160"/>
      <c r="H71" s="160"/>
      <c r="I71" s="160"/>
      <c r="J71" s="160"/>
      <c r="K71" s="161"/>
    </row>
    <row r="72" spans="2:35" ht="19" customHeight="1" x14ac:dyDescent="0.35">
      <c r="B72" s="162"/>
      <c r="C72" s="163"/>
      <c r="D72" s="163"/>
      <c r="E72" s="163"/>
      <c r="F72" s="163"/>
      <c r="G72" s="163"/>
      <c r="H72" s="163"/>
      <c r="I72" s="163"/>
      <c r="J72" s="163"/>
      <c r="K72" s="164"/>
    </row>
  </sheetData>
  <mergeCells count="24">
    <mergeCell ref="Q4:W4"/>
    <mergeCell ref="AA4:AC4"/>
    <mergeCell ref="AE4:AG4"/>
    <mergeCell ref="B2:K2"/>
    <mergeCell ref="AA2:AC2"/>
    <mergeCell ref="AE2:AG2"/>
    <mergeCell ref="AA3:AC3"/>
    <mergeCell ref="AE3:AG3"/>
    <mergeCell ref="B55:K57"/>
    <mergeCell ref="C61:K67"/>
    <mergeCell ref="B70:K72"/>
    <mergeCell ref="AI5:AI7"/>
    <mergeCell ref="D7:I7"/>
    <mergeCell ref="K7:K8"/>
    <mergeCell ref="D23:I23"/>
    <mergeCell ref="K23:K24"/>
    <mergeCell ref="D39:I39"/>
    <mergeCell ref="K39:K40"/>
    <mergeCell ref="AA5:AA7"/>
    <mergeCell ref="AB5:AB7"/>
    <mergeCell ref="AC5:AC7"/>
    <mergeCell ref="AE5:AE7"/>
    <mergeCell ref="AF5:AF7"/>
    <mergeCell ref="AG5:AG7"/>
  </mergeCells>
  <conditionalFormatting sqref="R47:V56">
    <cfRule type="expression" dxfId="15" priority="1">
      <formula>R34=1</formula>
    </cfRule>
  </conditionalFormatting>
  <conditionalFormatting sqref="S34:V43">
    <cfRule type="expression" dxfId="14" priority="2">
      <formula>S34 = 1</formula>
    </cfRule>
  </conditionalFormatting>
  <hyperlinks>
    <hyperlink ref="F5:I5" location="Calculations_OIS!AW11" display="Calculations_OIS!AW11" xr:uid="{0A76A798-A4F9-4E98-8D71-448F966DA1E2}"/>
  </hyperlinks>
  <printOptions horizontalCentered="1" verticalCentered="1"/>
  <pageMargins left="0.5118110236220472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87083-6AA8-463E-9A4E-B8DBB7E5620A}">
  <sheetPr codeName="Sheet9">
    <tabColor theme="2" tint="-9.9978637043366805E-2"/>
  </sheetPr>
  <dimension ref="B1:AI72"/>
  <sheetViews>
    <sheetView zoomScale="80" zoomScaleNormal="80" workbookViewId="0">
      <selection activeCell="J12" sqref="J12"/>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5" width="8.7265625" style="1"/>
    <col min="16" max="16" width="13.54296875" style="1" customWidth="1"/>
    <col min="17" max="17" width="13.54296875" style="2" customWidth="1"/>
    <col min="18" max="23" width="13.54296875" style="1" customWidth="1"/>
    <col min="24" max="25" width="8.7265625" style="1"/>
    <col min="26" max="26" width="5.1796875" style="1" customWidth="1"/>
    <col min="27" max="29" width="18.54296875" style="1" customWidth="1"/>
    <col min="30" max="30" width="5.26953125" style="1" customWidth="1"/>
    <col min="31" max="33" width="18.54296875" style="1" customWidth="1"/>
    <col min="34" max="34" width="8.7265625" style="1"/>
    <col min="35" max="35" width="12.54296875" style="1" customWidth="1"/>
    <col min="36" max="16384" width="8.7265625" style="1"/>
  </cols>
  <sheetData>
    <row r="1" spans="2:35" ht="35.15" customHeight="1" x14ac:dyDescent="0.35"/>
    <row r="2" spans="2:35" ht="21" customHeight="1" x14ac:dyDescent="0.35">
      <c r="B2" s="182" t="s">
        <v>64</v>
      </c>
      <c r="C2" s="182"/>
      <c r="D2" s="182"/>
      <c r="E2" s="182"/>
      <c r="F2" s="182"/>
      <c r="G2" s="182"/>
      <c r="H2" s="182"/>
      <c r="I2" s="182"/>
      <c r="J2" s="182"/>
      <c r="K2" s="182"/>
      <c r="AA2" s="180" t="s">
        <v>66</v>
      </c>
      <c r="AB2" s="180"/>
      <c r="AC2" s="180"/>
      <c r="AE2" s="180" t="s">
        <v>45</v>
      </c>
      <c r="AF2" s="180"/>
      <c r="AG2" s="180"/>
    </row>
    <row r="3" spans="2:35" ht="19" customHeight="1" x14ac:dyDescent="0.35">
      <c r="B3" s="36" t="s">
        <v>47</v>
      </c>
      <c r="D3" s="2"/>
      <c r="F3" s="42" t="s">
        <v>22</v>
      </c>
      <c r="G3" s="36" t="s">
        <v>72</v>
      </c>
      <c r="H3" s="35"/>
      <c r="I3" s="35"/>
      <c r="J3" s="28" t="s">
        <v>16</v>
      </c>
      <c r="K3" s="27">
        <v>0.75</v>
      </c>
      <c r="Q3" s="36"/>
      <c r="X3" s="24"/>
      <c r="AA3" s="181" t="s">
        <v>72</v>
      </c>
      <c r="AB3" s="181"/>
      <c r="AC3" s="181"/>
      <c r="AE3" s="181" t="str">
        <f>AA3</f>
        <v> End-Asoj (2081)</v>
      </c>
      <c r="AF3" s="181"/>
      <c r="AG3" s="181"/>
    </row>
    <row r="4" spans="2:35" ht="19" customHeight="1" x14ac:dyDescent="0.35">
      <c r="B4" s="37"/>
      <c r="D4" s="2"/>
      <c r="H4" s="35"/>
      <c r="I4" s="35"/>
      <c r="J4" s="28" t="s">
        <v>17</v>
      </c>
      <c r="K4" s="38">
        <v>0.2</v>
      </c>
      <c r="Q4" s="183" t="s">
        <v>24</v>
      </c>
      <c r="R4" s="183"/>
      <c r="S4" s="183"/>
      <c r="T4" s="183"/>
      <c r="U4" s="183"/>
      <c r="V4" s="183"/>
      <c r="W4" s="183"/>
      <c r="AA4" s="178" t="s">
        <v>46</v>
      </c>
      <c r="AB4" s="178"/>
      <c r="AC4" s="178"/>
      <c r="AE4" s="178" t="str">
        <f>AA4</f>
        <v>Nepali risk-free curves - General bucket</v>
      </c>
      <c r="AF4" s="178"/>
      <c r="AG4" s="178"/>
    </row>
    <row r="5" spans="2:35" ht="19" customHeight="1" x14ac:dyDescent="0.35">
      <c r="B5" s="36" t="s">
        <v>35</v>
      </c>
      <c r="C5" s="36"/>
      <c r="D5" s="2"/>
      <c r="E5" s="2"/>
      <c r="G5" s="35"/>
      <c r="H5" s="35"/>
      <c r="I5" s="35"/>
      <c r="J5" s="28" t="s">
        <v>21</v>
      </c>
      <c r="K5" s="26">
        <v>20</v>
      </c>
      <c r="AA5" s="174" t="s">
        <v>23</v>
      </c>
      <c r="AB5" s="174" t="s">
        <v>41</v>
      </c>
      <c r="AC5" s="174" t="s">
        <v>42</v>
      </c>
      <c r="AE5" s="175" t="str">
        <f>AA5</f>
        <v>General 
non-stressed 
zero coupon rates</v>
      </c>
      <c r="AF5" s="175" t="str">
        <f>AB5</f>
        <v>General 
Stress up 
zero coupon rates</v>
      </c>
      <c r="AG5" s="175" t="str">
        <f>AC5</f>
        <v>General 
Stress down 
zero coupon rates</v>
      </c>
      <c r="AI5" s="165" t="s">
        <v>44</v>
      </c>
    </row>
    <row r="6" spans="2:35" ht="19" customHeight="1" x14ac:dyDescent="0.35">
      <c r="B6" s="2"/>
      <c r="C6" s="2"/>
      <c r="D6" s="2"/>
      <c r="E6" s="2"/>
      <c r="F6" s="2"/>
      <c r="G6" s="2"/>
      <c r="H6" s="2"/>
      <c r="AA6" s="174"/>
      <c r="AB6" s="174"/>
      <c r="AC6" s="174"/>
      <c r="AE6" s="176"/>
      <c r="AF6" s="176"/>
      <c r="AG6" s="176"/>
      <c r="AI6" s="166"/>
    </row>
    <row r="7" spans="2:35" ht="19" customHeight="1" thickBot="1" x14ac:dyDescent="0.4">
      <c r="B7" s="5"/>
      <c r="C7" s="2" t="s">
        <v>5</v>
      </c>
      <c r="D7" s="140" t="s">
        <v>14</v>
      </c>
      <c r="E7" s="141"/>
      <c r="F7" s="141"/>
      <c r="G7" s="141"/>
      <c r="H7" s="141"/>
      <c r="I7" s="142"/>
      <c r="K7" s="143" t="s">
        <v>20</v>
      </c>
      <c r="Q7" s="61"/>
      <c r="R7" s="61" t="s">
        <v>54</v>
      </c>
      <c r="S7" s="61" t="s">
        <v>59</v>
      </c>
      <c r="T7" s="61" t="s">
        <v>63</v>
      </c>
      <c r="U7" s="61" t="s">
        <v>70</v>
      </c>
      <c r="V7" s="61" t="s">
        <v>73</v>
      </c>
      <c r="W7" s="61">
        <v>20241031</v>
      </c>
      <c r="AA7" s="174"/>
      <c r="AB7" s="174"/>
      <c r="AC7" s="174"/>
      <c r="AE7" s="177"/>
      <c r="AF7" s="177"/>
      <c r="AG7" s="177"/>
      <c r="AI7" s="167"/>
    </row>
    <row r="8" spans="2:35" ht="19" customHeight="1" x14ac:dyDescent="0.35">
      <c r="B8" s="3"/>
      <c r="C8" s="4" t="s">
        <v>1</v>
      </c>
      <c r="D8" s="6" t="s">
        <v>0</v>
      </c>
      <c r="E8" s="6" t="s">
        <v>13</v>
      </c>
      <c r="F8" s="6" t="s">
        <v>2</v>
      </c>
      <c r="G8" s="6" t="s">
        <v>3</v>
      </c>
      <c r="H8" s="6" t="s">
        <v>68</v>
      </c>
      <c r="I8" s="7" t="s">
        <v>6</v>
      </c>
      <c r="J8" s="8" t="s">
        <v>7</v>
      </c>
      <c r="K8" s="144"/>
      <c r="P8" s="31"/>
      <c r="Q8" s="31" t="s">
        <v>25</v>
      </c>
      <c r="R8" s="43">
        <v>6.2387499999999999E-2</v>
      </c>
      <c r="S8" s="43">
        <v>6.20835E-2</v>
      </c>
      <c r="T8" s="43">
        <v>6.0461000000000008E-2</v>
      </c>
      <c r="U8" s="43">
        <v>5.8515499999999998E-2</v>
      </c>
      <c r="V8" s="46">
        <v>5.7389500000000003E-2</v>
      </c>
      <c r="W8" s="46">
        <v>5.8972499999999997E-2</v>
      </c>
      <c r="Z8" s="2">
        <v>1</v>
      </c>
      <c r="AA8" s="85">
        <v>5.738950000000103E-2</v>
      </c>
      <c r="AB8" s="85">
        <f>AA8*(1+AI8)</f>
        <v>8.8953725000001593E-2</v>
      </c>
      <c r="AC8" s="85">
        <f>AA8*(1-AI8)</f>
        <v>2.582527500000046E-2</v>
      </c>
      <c r="AD8" s="86"/>
      <c r="AE8" s="87">
        <f xml:space="preserve"> ( 1 +AA8 ) ^-($Z8 - 0.5)</f>
        <v>0.97248408625018745</v>
      </c>
      <c r="AF8" s="87">
        <f t="shared" ref="AF8:AG57" si="0" xml:space="preserve"> ( 1 +AB8 ) ^-($Z8 - 0.5)</f>
        <v>0.95828631812745468</v>
      </c>
      <c r="AG8" s="87">
        <f t="shared" si="0"/>
        <v>0.98733220316787718</v>
      </c>
      <c r="AI8" s="29">
        <v>0.55000000000000004</v>
      </c>
    </row>
    <row r="9" spans="2:35" ht="19" customHeight="1" thickBot="1" x14ac:dyDescent="0.4">
      <c r="B9" s="25">
        <v>20241031</v>
      </c>
      <c r="C9" s="2"/>
      <c r="D9" s="2"/>
      <c r="E9" s="2"/>
      <c r="F9" s="2"/>
      <c r="G9" s="2"/>
      <c r="H9" s="2"/>
      <c r="I9" s="2"/>
      <c r="J9" s="2"/>
      <c r="P9" s="31"/>
      <c r="Q9" s="31" t="s">
        <v>26</v>
      </c>
      <c r="R9" s="44">
        <v>5.9854000000000004E-2</v>
      </c>
      <c r="S9" s="44">
        <v>5.9566000000000001E-2</v>
      </c>
      <c r="T9" s="44">
        <v>5.7346500000000002E-2</v>
      </c>
      <c r="U9" s="44">
        <v>5.5447500000000004E-2</v>
      </c>
      <c r="V9" s="47">
        <v>5.4433999999999996E-2</v>
      </c>
      <c r="W9" s="47">
        <v>5.67065E-2</v>
      </c>
      <c r="Z9" s="2">
        <v>2</v>
      </c>
      <c r="AA9" s="85">
        <v>5.4434000000001204E-2</v>
      </c>
      <c r="AB9" s="85">
        <f t="shared" ref="AB9:AB58" si="1">AA9*(1+AI9)</f>
        <v>8.4372700000001868E-2</v>
      </c>
      <c r="AC9" s="85">
        <f t="shared" ref="AC9:AC58" si="2">AA9*(1-AI9)</f>
        <v>2.4495300000000539E-2</v>
      </c>
      <c r="AD9" s="86"/>
      <c r="AE9" s="87">
        <f t="shared" ref="AE9:AE57" si="3" xml:space="preserve"> ( 1 +AA9 ) ^-($Z9 - 0.5)</f>
        <v>0.92357229831904275</v>
      </c>
      <c r="AF9" s="87">
        <f t="shared" si="0"/>
        <v>0.8855888440941343</v>
      </c>
      <c r="AG9" s="87">
        <f t="shared" si="0"/>
        <v>0.96435079858093131</v>
      </c>
      <c r="AI9" s="29">
        <v>0.55000000000000004</v>
      </c>
    </row>
    <row r="10" spans="2:35" ht="19" customHeight="1" x14ac:dyDescent="0.35">
      <c r="B10" s="9">
        <v>1</v>
      </c>
      <c r="C10" s="32">
        <v>6.548</v>
      </c>
      <c r="D10" s="16">
        <v>4.9589999999999996</v>
      </c>
      <c r="E10" s="16">
        <v>2.9320000000000004</v>
      </c>
      <c r="F10" s="17">
        <v>3.552</v>
      </c>
      <c r="G10" s="17">
        <v>4.5579999999999998</v>
      </c>
      <c r="H10" s="17">
        <v>1.9729999999999999</v>
      </c>
      <c r="I10" s="17">
        <f>IF(  ABS( MAX( D10:H10 ) )  &gt;  ABS(  MIN(D10:H10 ) ),
                                                 (  SUM(D10:H10) - ABS( MAX(D10:H10) ) ) / 4,
                                                  (  SUM(D10:H10) +  ABS( MIN(D10:H10)  )  )   / 4 )</f>
        <v>3.2537499999999993</v>
      </c>
      <c r="J10" s="18">
        <f xml:space="preserve"> IF( I10 &gt; 0, MAX( -$K$3, -I10*$K$4 ), MIN( $K$3, -I10*$K$4 )  )</f>
        <v>-0.65074999999999994</v>
      </c>
      <c r="K10" s="12">
        <f>C10+J10</f>
        <v>5.8972499999999997</v>
      </c>
      <c r="P10" s="62"/>
      <c r="Q10" s="31" t="s">
        <v>27</v>
      </c>
      <c r="R10" s="44">
        <v>5.9068499999999996E-2</v>
      </c>
      <c r="S10" s="44">
        <v>5.8774E-2</v>
      </c>
      <c r="T10" s="44">
        <v>5.6396500000000002E-2</v>
      </c>
      <c r="U10" s="44">
        <v>5.4679000000000005E-2</v>
      </c>
      <c r="V10" s="47">
        <v>5.3874499999999992E-2</v>
      </c>
      <c r="W10" s="47">
        <v>5.6551499999999998E-2</v>
      </c>
      <c r="Z10" s="2">
        <v>3</v>
      </c>
      <c r="AA10" s="85">
        <v>5.3874500000001158E-2</v>
      </c>
      <c r="AB10" s="85">
        <f t="shared" si="1"/>
        <v>8.35054750000018E-2</v>
      </c>
      <c r="AC10" s="85">
        <f t="shared" si="2"/>
        <v>2.4243525000000519E-2</v>
      </c>
      <c r="AD10" s="86"/>
      <c r="AE10" s="87">
        <f t="shared" si="3"/>
        <v>0.87705687929125753</v>
      </c>
      <c r="AF10" s="87">
        <f t="shared" si="0"/>
        <v>0.81831822687245392</v>
      </c>
      <c r="AG10" s="87">
        <f t="shared" si="0"/>
        <v>0.94187209929906168</v>
      </c>
      <c r="AI10" s="29">
        <v>0.55000000000000004</v>
      </c>
    </row>
    <row r="11" spans="2:35" ht="19" customHeight="1" x14ac:dyDescent="0.35">
      <c r="B11" s="10">
        <v>2</v>
      </c>
      <c r="C11" s="33">
        <v>6.2920000000000007</v>
      </c>
      <c r="D11" s="19">
        <v>4.7440000000000007</v>
      </c>
      <c r="E11" s="15">
        <v>2.9630000000000005</v>
      </c>
      <c r="F11" s="15">
        <v>3.152000000000001</v>
      </c>
      <c r="G11" s="15">
        <v>4.3590000000000009</v>
      </c>
      <c r="H11" s="15">
        <v>1.9530000000000012</v>
      </c>
      <c r="I11" s="15">
        <f t="shared" ref="I11:I19" si="4">IF(  ABS( MAX( D11:H11 ) )  &gt;  ABS(  MIN(D11:H11 ) ),
                                                 (  SUM(D11:H11) - ABS( MAX(D11:H11) ) ) / 4,
                                                  (  SUM(D11:H11) +  ABS( MIN(D11:H11)  )  )   / 4 )</f>
        <v>3.1067500000000017</v>
      </c>
      <c r="J11" s="20">
        <f t="shared" ref="J11:J19" si="5" xml:space="preserve"> IF( I11 &gt; 0, MAX( -$K$3, -I11*$K$4 ), MIN( $K$3, -I11*$K$4 )  )</f>
        <v>-0.6213500000000004</v>
      </c>
      <c r="K11" s="13">
        <f t="shared" ref="K11:K19" si="6">C11+J11</f>
        <v>5.6706500000000002</v>
      </c>
      <c r="P11" s="31"/>
      <c r="Q11" s="31" t="s">
        <v>28</v>
      </c>
      <c r="R11" s="44">
        <v>5.8667999999999998E-2</v>
      </c>
      <c r="S11" s="44">
        <v>5.8368000000000003E-2</v>
      </c>
      <c r="T11" s="44">
        <v>5.6055499999999994E-2</v>
      </c>
      <c r="U11" s="44">
        <v>5.4470499999999998E-2</v>
      </c>
      <c r="V11" s="47">
        <v>5.3879499999999997E-2</v>
      </c>
      <c r="W11" s="47">
        <v>5.6634500000000004E-2</v>
      </c>
      <c r="Z11" s="2">
        <v>4</v>
      </c>
      <c r="AA11" s="85">
        <v>5.387950000000119E-2</v>
      </c>
      <c r="AB11" s="85">
        <f t="shared" si="1"/>
        <v>8.3513225000001842E-2</v>
      </c>
      <c r="AC11" s="85">
        <f t="shared" si="2"/>
        <v>2.4245775000000535E-2</v>
      </c>
      <c r="AD11" s="86"/>
      <c r="AE11" s="87">
        <f t="shared" si="3"/>
        <v>0.83220754992436297</v>
      </c>
      <c r="AF11" s="87">
        <f t="shared" si="0"/>
        <v>0.7552317546230648</v>
      </c>
      <c r="AG11" s="87">
        <f t="shared" si="0"/>
        <v>0.91957121003610687</v>
      </c>
      <c r="AI11" s="29">
        <v>0.55000000000000004</v>
      </c>
    </row>
    <row r="12" spans="2:35" ht="19" customHeight="1" thickBot="1" x14ac:dyDescent="0.4">
      <c r="B12" s="10">
        <v>3</v>
      </c>
      <c r="C12" s="33">
        <v>6.2759999999999998</v>
      </c>
      <c r="D12" s="19">
        <v>4.7080000000000002</v>
      </c>
      <c r="E12" s="15">
        <v>3.0609999999999999</v>
      </c>
      <c r="F12" s="15">
        <v>3.0259999999999998</v>
      </c>
      <c r="G12" s="15">
        <v>4.3049999999999997</v>
      </c>
      <c r="H12" s="15">
        <v>2.0249999999999995</v>
      </c>
      <c r="I12" s="15">
        <f t="shared" si="4"/>
        <v>3.10425</v>
      </c>
      <c r="J12" s="20">
        <f t="shared" si="5"/>
        <v>-0.62085000000000001</v>
      </c>
      <c r="K12" s="13">
        <f t="shared" si="6"/>
        <v>5.6551499999999999</v>
      </c>
      <c r="P12" s="31"/>
      <c r="Q12" s="31" t="s">
        <v>29</v>
      </c>
      <c r="R12" s="45">
        <v>5.8615500000000001E-2</v>
      </c>
      <c r="S12" s="45">
        <v>5.8257000000000003E-2</v>
      </c>
      <c r="T12" s="45">
        <v>5.5993500000000002E-2</v>
      </c>
      <c r="U12" s="45">
        <v>5.4453499999999995E-2</v>
      </c>
      <c r="V12" s="48">
        <v>5.4002499999999995E-2</v>
      </c>
      <c r="W12" s="48">
        <v>5.6779999999999997E-2</v>
      </c>
      <c r="Z12" s="2">
        <v>5</v>
      </c>
      <c r="AA12" s="85">
        <v>5.4002500000000841E-2</v>
      </c>
      <c r="AB12" s="85">
        <f t="shared" si="1"/>
        <v>7.0203250000001091E-2</v>
      </c>
      <c r="AC12" s="85">
        <f t="shared" si="2"/>
        <v>3.7801750000000585E-2</v>
      </c>
      <c r="AD12" s="86"/>
      <c r="AE12" s="87">
        <f t="shared" si="3"/>
        <v>0.78924641081181046</v>
      </c>
      <c r="AF12" s="87">
        <f t="shared" si="0"/>
        <v>0.73688854463378695</v>
      </c>
      <c r="AG12" s="87">
        <f t="shared" si="0"/>
        <v>0.8462237419578954</v>
      </c>
      <c r="AI12" s="30">
        <v>0.3</v>
      </c>
    </row>
    <row r="13" spans="2:35" ht="19" customHeight="1" x14ac:dyDescent="0.35">
      <c r="B13" s="10">
        <v>4</v>
      </c>
      <c r="C13" s="33">
        <v>6.282</v>
      </c>
      <c r="D13" s="19">
        <v>4.6619999999999999</v>
      </c>
      <c r="E13" s="15">
        <v>3.1350000000000002</v>
      </c>
      <c r="F13" s="15">
        <v>2.9269999999999996</v>
      </c>
      <c r="G13" s="15">
        <v>4.234</v>
      </c>
      <c r="H13" s="15">
        <v>2.0749999999999993</v>
      </c>
      <c r="I13" s="15">
        <f t="shared" si="4"/>
        <v>3.0927500000000006</v>
      </c>
      <c r="J13" s="20">
        <f t="shared" si="5"/>
        <v>-0.61855000000000016</v>
      </c>
      <c r="K13" s="13">
        <f t="shared" si="6"/>
        <v>5.6634500000000001</v>
      </c>
      <c r="P13" s="31"/>
      <c r="Q13" s="31" t="s">
        <v>30</v>
      </c>
      <c r="R13" s="49">
        <v>5.8567499999999988E-2</v>
      </c>
      <c r="S13" s="49">
        <v>5.8171500000000001E-2</v>
      </c>
      <c r="T13" s="49">
        <v>5.5955999999999999E-2</v>
      </c>
      <c r="U13" s="49">
        <v>5.4448999999999997E-2</v>
      </c>
      <c r="V13" s="50">
        <v>5.4077500000000001E-2</v>
      </c>
      <c r="W13" s="50">
        <v>5.6839000000000001E-2</v>
      </c>
      <c r="Z13" s="2">
        <v>6</v>
      </c>
      <c r="AA13" s="85">
        <v>5.4108812164793685E-2</v>
      </c>
      <c r="AB13" s="85">
        <f t="shared" si="1"/>
        <v>7.034145581423179E-2</v>
      </c>
      <c r="AC13" s="85">
        <f t="shared" si="2"/>
        <v>3.7876168515355579E-2</v>
      </c>
      <c r="AD13" s="86"/>
      <c r="AE13" s="87">
        <f t="shared" si="3"/>
        <v>0.74839358835002845</v>
      </c>
      <c r="AF13" s="87">
        <f t="shared" si="0"/>
        <v>0.68806124003926117</v>
      </c>
      <c r="AG13" s="87">
        <f t="shared" si="0"/>
        <v>0.81507867464147943</v>
      </c>
      <c r="AI13" s="30">
        <v>0.3</v>
      </c>
    </row>
    <row r="14" spans="2:35" ht="19" customHeight="1" thickBot="1" x14ac:dyDescent="0.4">
      <c r="B14" s="10">
        <v>5</v>
      </c>
      <c r="C14" s="34">
        <v>6.2930000000000001</v>
      </c>
      <c r="D14" s="21">
        <v>4.6100000000000003</v>
      </c>
      <c r="E14" s="22">
        <v>3.1870000000000003</v>
      </c>
      <c r="F14" s="22">
        <v>2.8450000000000006</v>
      </c>
      <c r="G14" s="22">
        <v>4.157</v>
      </c>
      <c r="H14" s="22">
        <v>2.1109999999999998</v>
      </c>
      <c r="I14" s="22">
        <f t="shared" si="4"/>
        <v>3.0750000000000002</v>
      </c>
      <c r="J14" s="23">
        <f t="shared" si="5"/>
        <v>-0.6150000000000001</v>
      </c>
      <c r="K14" s="41">
        <f t="shared" si="6"/>
        <v>5.6779999999999999</v>
      </c>
      <c r="P14" s="31"/>
      <c r="Q14" s="31" t="s">
        <v>31</v>
      </c>
      <c r="R14" s="44">
        <v>5.8469500000000008E-2</v>
      </c>
      <c r="S14" s="44">
        <v>5.80455E-2</v>
      </c>
      <c r="T14" s="44">
        <v>5.5895E-2</v>
      </c>
      <c r="U14" s="44">
        <v>5.4427500000000004E-2</v>
      </c>
      <c r="V14" s="47">
        <v>5.4108499999999997E-2</v>
      </c>
      <c r="W14" s="47">
        <v>5.6833999999999996E-2</v>
      </c>
      <c r="Z14" s="2">
        <v>7</v>
      </c>
      <c r="AA14" s="85">
        <v>5.4187275191669881E-2</v>
      </c>
      <c r="AB14" s="85">
        <f t="shared" si="1"/>
        <v>7.0443457749170851E-2</v>
      </c>
      <c r="AC14" s="85">
        <f t="shared" si="2"/>
        <v>3.7931092634168911E-2</v>
      </c>
      <c r="AD14" s="86"/>
      <c r="AE14" s="87">
        <f t="shared" si="3"/>
        <v>0.70963413392552221</v>
      </c>
      <c r="AF14" s="87">
        <f t="shared" si="0"/>
        <v>0.64244468506091124</v>
      </c>
      <c r="AG14" s="87">
        <f t="shared" si="0"/>
        <v>0.78506317583670704</v>
      </c>
      <c r="AI14" s="30">
        <v>0.3</v>
      </c>
    </row>
    <row r="15" spans="2:35" ht="19" customHeight="1" x14ac:dyDescent="0.35">
      <c r="B15" s="10">
        <v>6</v>
      </c>
      <c r="C15" s="33">
        <v>6.2920000000000007</v>
      </c>
      <c r="D15" s="19">
        <v>4.5640000000000009</v>
      </c>
      <c r="E15" s="15">
        <v>3.2030000000000007</v>
      </c>
      <c r="F15" s="15">
        <v>2.7660000000000009</v>
      </c>
      <c r="G15" s="15">
        <v>4.0680000000000014</v>
      </c>
      <c r="H15" s="15">
        <v>2.1250000000000009</v>
      </c>
      <c r="I15" s="39">
        <f t="shared" si="4"/>
        <v>3.0405000000000006</v>
      </c>
      <c r="J15" s="20">
        <f t="shared" si="5"/>
        <v>-0.6081000000000002</v>
      </c>
      <c r="K15" s="40">
        <f t="shared" si="6"/>
        <v>5.6839000000000004</v>
      </c>
      <c r="P15" s="31"/>
      <c r="Q15" s="31" t="s">
        <v>32</v>
      </c>
      <c r="R15" s="44">
        <v>5.8338500000000001E-2</v>
      </c>
      <c r="S15" s="44">
        <v>5.7903500000000004E-2</v>
      </c>
      <c r="T15" s="44">
        <v>5.5818000000000006E-2</v>
      </c>
      <c r="U15" s="44">
        <v>5.4387999999999999E-2</v>
      </c>
      <c r="V15" s="47">
        <v>5.4113499999999995E-2</v>
      </c>
      <c r="W15" s="47">
        <v>5.6779500000000004E-2</v>
      </c>
      <c r="Z15" s="2">
        <v>8</v>
      </c>
      <c r="AA15" s="85">
        <v>5.4248221852740253E-2</v>
      </c>
      <c r="AB15" s="85">
        <f t="shared" si="1"/>
        <v>6.2385455130651288E-2</v>
      </c>
      <c r="AC15" s="85">
        <f t="shared" si="2"/>
        <v>4.6110988574829211E-2</v>
      </c>
      <c r="AD15" s="86"/>
      <c r="AE15" s="87">
        <f t="shared" si="3"/>
        <v>0.67286574778189889</v>
      </c>
      <c r="AF15" s="87">
        <f t="shared" si="0"/>
        <v>0.63516144518551232</v>
      </c>
      <c r="AG15" s="87">
        <f t="shared" si="0"/>
        <v>0.71312681924269583</v>
      </c>
      <c r="AI15" s="29">
        <v>0.15</v>
      </c>
    </row>
    <row r="16" spans="2:35" ht="19" customHeight="1" x14ac:dyDescent="0.35">
      <c r="B16" s="10">
        <v>7</v>
      </c>
      <c r="C16" s="33">
        <v>6.282</v>
      </c>
      <c r="D16" s="19">
        <v>4.516</v>
      </c>
      <c r="E16" s="15">
        <v>3.1920000000000002</v>
      </c>
      <c r="F16" s="15">
        <v>2.6869999999999998</v>
      </c>
      <c r="G16" s="15">
        <v>3.9750000000000001</v>
      </c>
      <c r="H16" s="15">
        <v>2.1179999999999994</v>
      </c>
      <c r="I16" s="15">
        <f t="shared" si="4"/>
        <v>2.9929999999999999</v>
      </c>
      <c r="J16" s="20">
        <f t="shared" si="5"/>
        <v>-0.59860000000000002</v>
      </c>
      <c r="K16" s="13">
        <f t="shared" si="6"/>
        <v>5.6833999999999998</v>
      </c>
      <c r="P16" s="31"/>
      <c r="Q16" s="31" t="s">
        <v>33</v>
      </c>
      <c r="R16" s="44">
        <v>5.8190500000000006E-2</v>
      </c>
      <c r="S16" s="44">
        <v>5.7748500000000008E-2</v>
      </c>
      <c r="T16" s="44">
        <v>5.5725999999999998E-2</v>
      </c>
      <c r="U16" s="44">
        <v>5.4336999999999996E-2</v>
      </c>
      <c r="V16" s="47">
        <v>5.4086999999999996E-2</v>
      </c>
      <c r="W16" s="47">
        <v>5.6690500000000005E-2</v>
      </c>
      <c r="Z16" s="2">
        <v>9</v>
      </c>
      <c r="AA16" s="85">
        <v>5.429739811038492E-2</v>
      </c>
      <c r="AB16" s="85">
        <f t="shared" si="1"/>
        <v>6.2442007826942654E-2</v>
      </c>
      <c r="AC16" s="85">
        <f t="shared" si="2"/>
        <v>4.6152788393827179E-2</v>
      </c>
      <c r="AD16" s="86"/>
      <c r="AE16" s="87">
        <f t="shared" si="3"/>
        <v>0.63798924090133491</v>
      </c>
      <c r="AF16" s="87">
        <f t="shared" si="0"/>
        <v>0.59759301395926956</v>
      </c>
      <c r="AG16" s="87">
        <f t="shared" si="0"/>
        <v>0.68146178409585911</v>
      </c>
      <c r="AI16" s="29">
        <v>0.15</v>
      </c>
    </row>
    <row r="17" spans="2:35" ht="19" customHeight="1" thickBot="1" x14ac:dyDescent="0.4">
      <c r="B17" s="10">
        <v>8</v>
      </c>
      <c r="C17" s="33">
        <v>6.2670000000000003</v>
      </c>
      <c r="D17" s="19">
        <v>4.4620000000000006</v>
      </c>
      <c r="E17" s="15">
        <v>3.1680000000000001</v>
      </c>
      <c r="F17" s="15">
        <v>2.6210000000000004</v>
      </c>
      <c r="G17" s="15">
        <v>3.8850000000000002</v>
      </c>
      <c r="H17" s="15">
        <v>2.1070000000000002</v>
      </c>
      <c r="I17" s="15">
        <f t="shared" si="4"/>
        <v>2.9452500000000006</v>
      </c>
      <c r="J17" s="20">
        <f t="shared" si="5"/>
        <v>-0.58905000000000018</v>
      </c>
      <c r="K17" s="13">
        <f t="shared" si="6"/>
        <v>5.6779500000000001</v>
      </c>
      <c r="P17" s="31"/>
      <c r="Q17" s="31" t="s">
        <v>34</v>
      </c>
      <c r="R17" s="45">
        <v>5.8026500000000002E-2</v>
      </c>
      <c r="S17" s="45">
        <v>5.7589500000000002E-2</v>
      </c>
      <c r="T17" s="45">
        <v>5.5621000000000004E-2</v>
      </c>
      <c r="U17" s="45">
        <v>5.4268499999999997E-2</v>
      </c>
      <c r="V17" s="48">
        <v>5.4044999999999996E-2</v>
      </c>
      <c r="W17" s="48">
        <v>5.6579000000000004E-2</v>
      </c>
      <c r="Z17" s="2">
        <v>10</v>
      </c>
      <c r="AA17" s="85">
        <v>5.433825598546238E-2</v>
      </c>
      <c r="AB17" s="85">
        <f t="shared" si="1"/>
        <v>6.2488994383281732E-2</v>
      </c>
      <c r="AC17" s="85">
        <f t="shared" si="2"/>
        <v>4.6187517587643022E-2</v>
      </c>
      <c r="AD17" s="86"/>
      <c r="AE17" s="87">
        <f t="shared" si="3"/>
        <v>0.60490940023032025</v>
      </c>
      <c r="AF17" s="87">
        <f t="shared" si="0"/>
        <v>0.56223492321958402</v>
      </c>
      <c r="AG17" s="87">
        <f t="shared" si="0"/>
        <v>0.65119255534244591</v>
      </c>
      <c r="AI17" s="29">
        <v>0.15</v>
      </c>
    </row>
    <row r="18" spans="2:35" ht="19" customHeight="1" x14ac:dyDescent="0.35">
      <c r="B18" s="10">
        <v>9</v>
      </c>
      <c r="C18" s="33">
        <v>6.2480000000000002</v>
      </c>
      <c r="D18" s="19">
        <v>4.3970000000000002</v>
      </c>
      <c r="E18" s="15">
        <v>3.133</v>
      </c>
      <c r="F18" s="15">
        <v>2.5660000000000003</v>
      </c>
      <c r="G18" s="15">
        <v>3.7989999999999999</v>
      </c>
      <c r="H18" s="15">
        <v>2.0810000000000004</v>
      </c>
      <c r="I18" s="15">
        <f t="shared" si="4"/>
        <v>2.8947499999999997</v>
      </c>
      <c r="J18" s="20">
        <f t="shared" si="5"/>
        <v>-0.57894999999999996</v>
      </c>
      <c r="K18" s="13">
        <f t="shared" si="6"/>
        <v>5.6690500000000004</v>
      </c>
      <c r="Z18" s="2">
        <v>11</v>
      </c>
      <c r="AA18" s="85">
        <v>5.437299593678091E-2</v>
      </c>
      <c r="AB18" s="85">
        <f t="shared" si="1"/>
        <v>6.2528945327298038E-2</v>
      </c>
      <c r="AC18" s="85">
        <f t="shared" si="2"/>
        <v>4.6217046546263775E-2</v>
      </c>
      <c r="AD18" s="86"/>
      <c r="AE18" s="87">
        <f t="shared" si="3"/>
        <v>0.57353525388059345</v>
      </c>
      <c r="AF18" s="87">
        <f t="shared" si="0"/>
        <v>0.52895888454769735</v>
      </c>
      <c r="AG18" s="87">
        <f t="shared" si="0"/>
        <v>0.6222589971661332</v>
      </c>
      <c r="AI18" s="29">
        <v>0.15</v>
      </c>
    </row>
    <row r="19" spans="2:35" ht="19" customHeight="1" thickBot="1" x14ac:dyDescent="0.4">
      <c r="B19" s="11">
        <v>10</v>
      </c>
      <c r="C19" s="34">
        <v>6.2270000000000003</v>
      </c>
      <c r="D19" s="21">
        <v>4.3209999999999997</v>
      </c>
      <c r="E19" s="22">
        <v>3.0920000000000001</v>
      </c>
      <c r="F19" s="22">
        <v>2.5160000000000005</v>
      </c>
      <c r="G19" s="22">
        <v>3.7210000000000005</v>
      </c>
      <c r="H19" s="22">
        <v>2.0530000000000008</v>
      </c>
      <c r="I19" s="22">
        <f t="shared" si="4"/>
        <v>2.8455000000000004</v>
      </c>
      <c r="J19" s="23">
        <f t="shared" si="5"/>
        <v>-0.56910000000000005</v>
      </c>
      <c r="K19" s="14">
        <f t="shared" si="6"/>
        <v>5.6579000000000006</v>
      </c>
      <c r="P19" s="5"/>
      <c r="Q19" s="31" t="s">
        <v>18</v>
      </c>
      <c r="Z19" s="2">
        <v>12</v>
      </c>
      <c r="AA19" s="85">
        <v>5.4403088119716614E-2</v>
      </c>
      <c r="AB19" s="85">
        <f t="shared" si="1"/>
        <v>6.2563551337674106E-2</v>
      </c>
      <c r="AC19" s="85">
        <f t="shared" si="2"/>
        <v>4.6242624901759122E-2</v>
      </c>
      <c r="AD19" s="86"/>
      <c r="AE19" s="87">
        <f t="shared" si="3"/>
        <v>0.54378009233541902</v>
      </c>
      <c r="AF19" s="87">
        <f t="shared" si="0"/>
        <v>0.49764367003126964</v>
      </c>
      <c r="AG19" s="87">
        <f t="shared" si="0"/>
        <v>0.59460326475377401</v>
      </c>
      <c r="AI19" s="29">
        <v>0.15</v>
      </c>
    </row>
    <row r="20" spans="2:35" ht="19" customHeight="1" thickBot="1" x14ac:dyDescent="0.4">
      <c r="Q20" s="61"/>
      <c r="R20" s="76"/>
      <c r="S20" s="63" t="str">
        <f>S7</f>
        <v>20240630</v>
      </c>
      <c r="T20" s="63" t="str">
        <f t="shared" ref="T20:W20" si="7">T7</f>
        <v>20240731</v>
      </c>
      <c r="U20" s="63" t="str">
        <f t="shared" si="7"/>
        <v>20240831</v>
      </c>
      <c r="V20" s="63" t="str">
        <f t="shared" si="7"/>
        <v>20240930</v>
      </c>
      <c r="W20" s="63">
        <f t="shared" si="7"/>
        <v>20241031</v>
      </c>
      <c r="Z20" s="2">
        <v>13</v>
      </c>
      <c r="AA20" s="85">
        <v>5.442955309738573E-2</v>
      </c>
      <c r="AB20" s="85">
        <f t="shared" si="1"/>
        <v>6.2593986061993581E-2</v>
      </c>
      <c r="AC20" s="85">
        <f t="shared" si="2"/>
        <v>4.6265120132777872E-2</v>
      </c>
      <c r="AD20" s="86"/>
      <c r="AE20" s="87">
        <f t="shared" si="3"/>
        <v>0.51556138239508709</v>
      </c>
      <c r="AF20" s="87">
        <f t="shared" si="0"/>
        <v>0.46817484978859253</v>
      </c>
      <c r="AG20" s="87">
        <f t="shared" si="0"/>
        <v>0.56816981736445593</v>
      </c>
      <c r="AI20" s="29">
        <v>0.15</v>
      </c>
    </row>
    <row r="21" spans="2:35" ht="19" customHeight="1" x14ac:dyDescent="0.35">
      <c r="P21" s="31"/>
      <c r="Q21" s="31" t="s">
        <v>25</v>
      </c>
      <c r="R21" s="77">
        <v>0</v>
      </c>
      <c r="S21" s="51">
        <f t="shared" ref="S21:W30" si="8">10000 * (S8-R8)</f>
        <v>-3.0399999999999872</v>
      </c>
      <c r="T21" s="51">
        <f>10000 * (T8-S8)</f>
        <v>-16.22499999999992</v>
      </c>
      <c r="U21" s="51">
        <f t="shared" si="8"/>
        <v>-19.455000000000098</v>
      </c>
      <c r="V21" s="51">
        <f t="shared" si="8"/>
        <v>-11.25999999999995</v>
      </c>
      <c r="W21" s="52">
        <f>10000 * (W8-V8)</f>
        <v>15.829999999999941</v>
      </c>
      <c r="Z21" s="2">
        <v>14</v>
      </c>
      <c r="AA21" s="85">
        <v>5.4453122265891274E-2</v>
      </c>
      <c r="AB21" s="85">
        <f t="shared" si="1"/>
        <v>6.2621090605774962E-2</v>
      </c>
      <c r="AC21" s="85">
        <f t="shared" si="2"/>
        <v>4.6285153926007579E-2</v>
      </c>
      <c r="AD21" s="86"/>
      <c r="AE21" s="87">
        <f t="shared" si="3"/>
        <v>0.48880063226706089</v>
      </c>
      <c r="AF21" s="87">
        <f t="shared" si="0"/>
        <v>0.44044448453462998</v>
      </c>
      <c r="AG21" s="87">
        <f t="shared" si="0"/>
        <v>0.54290538481013317</v>
      </c>
      <c r="AI21" s="29">
        <v>0.15</v>
      </c>
    </row>
    <row r="22" spans="2:35" ht="19" customHeight="1" x14ac:dyDescent="0.35">
      <c r="P22" s="31"/>
      <c r="Q22" s="31" t="s">
        <v>26</v>
      </c>
      <c r="R22" s="78">
        <v>0</v>
      </c>
      <c r="S22" s="53">
        <f t="shared" si="8"/>
        <v>-2.8800000000000354</v>
      </c>
      <c r="T22" s="53">
        <f t="shared" si="8"/>
        <v>-22.194999999999993</v>
      </c>
      <c r="U22" s="53">
        <f t="shared" si="8"/>
        <v>-18.989999999999981</v>
      </c>
      <c r="V22" s="53">
        <f t="shared" si="8"/>
        <v>-10.135000000000074</v>
      </c>
      <c r="W22" s="54">
        <f t="shared" si="8"/>
        <v>22.725000000000037</v>
      </c>
      <c r="Z22" s="2">
        <v>15</v>
      </c>
      <c r="AA22" s="85">
        <v>5.4474334121564105E-2</v>
      </c>
      <c r="AB22" s="85">
        <f t="shared" si="1"/>
        <v>6.264548423979871E-2</v>
      </c>
      <c r="AC22" s="85">
        <f t="shared" si="2"/>
        <v>4.6303184003329487E-2</v>
      </c>
      <c r="AD22" s="86"/>
      <c r="AE22" s="87">
        <f t="shared" si="3"/>
        <v>0.46342323487340886</v>
      </c>
      <c r="AF22" s="87">
        <f t="shared" si="0"/>
        <v>0.41435080354431186</v>
      </c>
      <c r="AG22" s="87">
        <f t="shared" si="0"/>
        <v>0.51875891068457158</v>
      </c>
      <c r="AI22" s="29">
        <v>0.15</v>
      </c>
    </row>
    <row r="23" spans="2:35" ht="19" customHeight="1" x14ac:dyDescent="0.35">
      <c r="B23" s="5"/>
      <c r="C23" s="2" t="s">
        <v>5</v>
      </c>
      <c r="D23" s="140" t="s">
        <v>14</v>
      </c>
      <c r="E23" s="141"/>
      <c r="F23" s="141"/>
      <c r="G23" s="141"/>
      <c r="H23" s="141"/>
      <c r="I23" s="142"/>
      <c r="K23" s="143" t="s">
        <v>20</v>
      </c>
      <c r="P23" s="31"/>
      <c r="Q23" s="31" t="s">
        <v>27</v>
      </c>
      <c r="R23" s="78">
        <v>0</v>
      </c>
      <c r="S23" s="53">
        <f t="shared" si="8"/>
        <v>-2.9449999999999616</v>
      </c>
      <c r="T23" s="53">
        <f t="shared" si="8"/>
        <v>-23.774999999999977</v>
      </c>
      <c r="U23" s="53">
        <f t="shared" si="8"/>
        <v>-17.174999999999969</v>
      </c>
      <c r="V23" s="53">
        <f t="shared" si="8"/>
        <v>-8.0450000000001349</v>
      </c>
      <c r="W23" s="54">
        <f t="shared" si="8"/>
        <v>26.770000000000056</v>
      </c>
      <c r="Z23" s="2">
        <v>16</v>
      </c>
      <c r="AA23" s="85">
        <v>5.4493594436632042E-2</v>
      </c>
      <c r="AB23" s="85">
        <f t="shared" si="1"/>
        <v>6.2667633602126849E-2</v>
      </c>
      <c r="AC23" s="85">
        <f t="shared" si="2"/>
        <v>4.6319555271137236E-2</v>
      </c>
      <c r="AD23" s="86"/>
      <c r="AE23" s="87">
        <f t="shared" si="3"/>
        <v>0.43935830274048637</v>
      </c>
      <c r="AF23" s="87">
        <f t="shared" si="0"/>
        <v>0.38979788269697624</v>
      </c>
      <c r="AG23" s="87">
        <f t="shared" si="0"/>
        <v>0.49568148397357342</v>
      </c>
      <c r="AI23" s="29">
        <v>0.15</v>
      </c>
    </row>
    <row r="24" spans="2:35" ht="19" customHeight="1" x14ac:dyDescent="0.35">
      <c r="B24" s="3"/>
      <c r="C24" s="4" t="s">
        <v>1</v>
      </c>
      <c r="D24" s="6" t="s">
        <v>0</v>
      </c>
      <c r="E24" s="6" t="s">
        <v>13</v>
      </c>
      <c r="F24" s="6" t="s">
        <v>2</v>
      </c>
      <c r="G24" s="6" t="s">
        <v>3</v>
      </c>
      <c r="H24" s="6" t="s">
        <v>68</v>
      </c>
      <c r="I24" s="7" t="s">
        <v>6</v>
      </c>
      <c r="J24" s="8" t="s">
        <v>7</v>
      </c>
      <c r="K24" s="144"/>
      <c r="P24" s="31"/>
      <c r="Q24" s="31" t="s">
        <v>28</v>
      </c>
      <c r="R24" s="78">
        <v>0</v>
      </c>
      <c r="S24" s="53">
        <f t="shared" si="8"/>
        <v>-2.9999999999999472</v>
      </c>
      <c r="T24" s="53">
        <f t="shared" si="8"/>
        <v>-23.125000000000089</v>
      </c>
      <c r="U24" s="53">
        <f t="shared" si="8"/>
        <v>-15.849999999999961</v>
      </c>
      <c r="V24" s="53">
        <f t="shared" si="8"/>
        <v>-5.9100000000000126</v>
      </c>
      <c r="W24" s="54">
        <f t="shared" si="8"/>
        <v>27.550000000000075</v>
      </c>
      <c r="Z24" s="2">
        <v>17</v>
      </c>
      <c r="AA24" s="85">
        <v>5.4511215203023822E-2</v>
      </c>
      <c r="AB24" s="85">
        <f t="shared" si="1"/>
        <v>6.2687897483477389E-2</v>
      </c>
      <c r="AC24" s="85">
        <f t="shared" si="2"/>
        <v>4.6334532922570247E-2</v>
      </c>
      <c r="AD24" s="86"/>
      <c r="AE24" s="87">
        <f t="shared" si="3"/>
        <v>0.41653850138788956</v>
      </c>
      <c r="AF24" s="87">
        <f t="shared" si="0"/>
        <v>0.36669532993056425</v>
      </c>
      <c r="AG24" s="87">
        <f t="shared" si="0"/>
        <v>0.47362626516989748</v>
      </c>
      <c r="AI24" s="29">
        <v>0.15</v>
      </c>
    </row>
    <row r="25" spans="2:35" ht="19" customHeight="1" thickBot="1" x14ac:dyDescent="0.4">
      <c r="B25" s="25">
        <v>20240930</v>
      </c>
      <c r="C25" s="2"/>
      <c r="D25" s="2"/>
      <c r="E25" s="2"/>
      <c r="F25" s="2"/>
      <c r="G25" s="2"/>
      <c r="H25" s="2"/>
      <c r="I25" s="2"/>
      <c r="J25" s="2"/>
      <c r="P25" s="31"/>
      <c r="Q25" s="31" t="s">
        <v>29</v>
      </c>
      <c r="R25" s="78">
        <v>0</v>
      </c>
      <c r="S25" s="53">
        <f>10000 * (S12-R12)</f>
        <v>-3.5849999999999769</v>
      </c>
      <c r="T25" s="53">
        <f t="shared" si="8"/>
        <v>-22.635000000000016</v>
      </c>
      <c r="U25" s="53">
        <f t="shared" si="8"/>
        <v>-15.400000000000066</v>
      </c>
      <c r="V25" s="53">
        <f t="shared" si="8"/>
        <v>-4.51</v>
      </c>
      <c r="W25" s="54">
        <f t="shared" si="8"/>
        <v>27.775000000000023</v>
      </c>
      <c r="Z25" s="2">
        <v>18</v>
      </c>
      <c r="AA25" s="85">
        <v>5.4527440600284693E-2</v>
      </c>
      <c r="AB25" s="85">
        <f t="shared" si="1"/>
        <v>6.2706556690327389E-2</v>
      </c>
      <c r="AC25" s="85">
        <f t="shared" si="2"/>
        <v>4.6348324510241991E-2</v>
      </c>
      <c r="AD25" s="86"/>
      <c r="AE25" s="87">
        <f t="shared" si="3"/>
        <v>0.39489988491153227</v>
      </c>
      <c r="AF25" s="87">
        <f t="shared" si="0"/>
        <v>0.34495798177371473</v>
      </c>
      <c r="AG25" s="87">
        <f t="shared" si="0"/>
        <v>0.45254841025884024</v>
      </c>
      <c r="AI25" s="29">
        <v>0.15</v>
      </c>
    </row>
    <row r="26" spans="2:35" ht="19" customHeight="1" x14ac:dyDescent="0.35">
      <c r="B26" s="9">
        <v>1</v>
      </c>
      <c r="C26" s="32">
        <v>6.3920000000000003</v>
      </c>
      <c r="D26" s="16">
        <v>4.8740000000000006</v>
      </c>
      <c r="E26" s="16">
        <v>3.1760000000000002</v>
      </c>
      <c r="F26" s="17">
        <v>3.5200000000000005</v>
      </c>
      <c r="G26" s="17">
        <v>4.2250000000000005</v>
      </c>
      <c r="H26" s="17">
        <v>2.1399999999999997</v>
      </c>
      <c r="I26" s="17">
        <f>IF(  ABS( MAX( D26:H26 ) )  &gt;  ABS(  MIN(D26:H26 ) ),
                                                 (  SUM(D26:H26) - ABS( MAX(D26:H26) ) ) / 4,
                                                  (  SUM(D26:H26) +  ABS( MIN(D26:H26)  )  )   / 4 )</f>
        <v>3.2652500000000004</v>
      </c>
      <c r="J26" s="18">
        <f xml:space="preserve"> IF( I26 &gt; 0, MAX( -$K$3, -I26*$K$4 ), MIN( $K$3, -I26*$K$4 )  )</f>
        <v>-0.65305000000000013</v>
      </c>
      <c r="K26" s="12">
        <f>C26+J26</f>
        <v>5.73895</v>
      </c>
      <c r="P26" s="31"/>
      <c r="Q26" s="31" t="s">
        <v>30</v>
      </c>
      <c r="R26" s="77">
        <v>0</v>
      </c>
      <c r="S26" s="51">
        <f t="shared" si="8"/>
        <v>-3.9599999999998663</v>
      </c>
      <c r="T26" s="51">
        <f t="shared" si="8"/>
        <v>-22.155000000000022</v>
      </c>
      <c r="U26" s="51">
        <f t="shared" si="8"/>
        <v>-15.070000000000014</v>
      </c>
      <c r="V26" s="51">
        <f t="shared" si="8"/>
        <v>-3.7149999999999683</v>
      </c>
      <c r="W26" s="52">
        <f t="shared" si="8"/>
        <v>27.615000000000002</v>
      </c>
      <c r="Z26" s="2">
        <v>19</v>
      </c>
      <c r="AA26" s="85">
        <v>5.4542464767624921E-2</v>
      </c>
      <c r="AB26" s="85">
        <f t="shared" si="1"/>
        <v>6.2723834482768651E-2</v>
      </c>
      <c r="AC26" s="85">
        <f t="shared" si="2"/>
        <v>4.6361095052481184E-2</v>
      </c>
      <c r="AD26" s="86"/>
      <c r="AE26" s="87">
        <f t="shared" si="3"/>
        <v>0.37438173576336209</v>
      </c>
      <c r="AF26" s="87">
        <f t="shared" si="0"/>
        <v>0.32450561271495698</v>
      </c>
      <c r="AG26" s="87">
        <f t="shared" si="0"/>
        <v>0.43240499448844638</v>
      </c>
      <c r="AI26" s="29">
        <v>0.15</v>
      </c>
    </row>
    <row r="27" spans="2:35" ht="19" customHeight="1" x14ac:dyDescent="0.35">
      <c r="B27" s="10">
        <v>2</v>
      </c>
      <c r="C27" s="33">
        <v>6.0729999999999995</v>
      </c>
      <c r="D27" s="19">
        <v>4.5649999999999995</v>
      </c>
      <c r="E27" s="15">
        <v>3.2299999999999995</v>
      </c>
      <c r="F27" s="15">
        <v>3.1149999999999998</v>
      </c>
      <c r="G27" s="15">
        <v>4.0030000000000001</v>
      </c>
      <c r="H27" s="15">
        <v>2.2439999999999998</v>
      </c>
      <c r="I27" s="15">
        <f t="shared" ref="I27:I35" si="9">IF(  ABS( MAX( D27:H27 ) )  &gt;  ABS(  MIN(D27:H27 ) ),
                                                 (  SUM(D27:H27) - ABS( MAX(D27:H27) ) ) / 4,
                                                  (  SUM(D27:H27) +  ABS( MIN(D27:H27)  )  )   / 4 )</f>
        <v>3.1479999999999992</v>
      </c>
      <c r="J27" s="20">
        <f t="shared" ref="J27:J35" si="10" xml:space="preserve"> IF( I27 &gt; 0, MAX( -$K$3, -I27*$K$4 ), MIN( $K$3, -I27*$K$4 )  )</f>
        <v>-0.62959999999999994</v>
      </c>
      <c r="K27" s="13">
        <f t="shared" ref="K27:K35" si="11">C27+J27</f>
        <v>5.4433999999999996</v>
      </c>
      <c r="P27" s="31"/>
      <c r="Q27" s="31" t="s">
        <v>31</v>
      </c>
      <c r="R27" s="78">
        <v>0</v>
      </c>
      <c r="S27" s="53">
        <f t="shared" si="8"/>
        <v>-4.2400000000000766</v>
      </c>
      <c r="T27" s="53">
        <f t="shared" si="8"/>
        <v>-21.504999999999995</v>
      </c>
      <c r="U27" s="53">
        <f t="shared" si="8"/>
        <v>-14.674999999999965</v>
      </c>
      <c r="V27" s="53">
        <f t="shared" si="8"/>
        <v>-3.1900000000000679</v>
      </c>
      <c r="W27" s="54">
        <f t="shared" si="8"/>
        <v>27.254999999999988</v>
      </c>
      <c r="Z27" s="2">
        <v>20</v>
      </c>
      <c r="AA27" s="85">
        <v>5.455644424823447E-2</v>
      </c>
      <c r="AB27" s="85">
        <f t="shared" si="1"/>
        <v>6.2739910885469638E-2</v>
      </c>
      <c r="AC27" s="85">
        <f t="shared" si="2"/>
        <v>4.6372977610999296E-2</v>
      </c>
      <c r="AD27" s="86"/>
      <c r="AE27" s="87">
        <f t="shared" si="3"/>
        <v>0.35492640980279322</v>
      </c>
      <c r="AF27" s="87">
        <f t="shared" si="0"/>
        <v>0.30526265813462039</v>
      </c>
      <c r="AG27" s="87">
        <f t="shared" si="0"/>
        <v>0.4131549370387968</v>
      </c>
      <c r="AI27" s="29">
        <v>0.15</v>
      </c>
    </row>
    <row r="28" spans="2:35" ht="19" customHeight="1" x14ac:dyDescent="0.35">
      <c r="B28" s="10">
        <v>3</v>
      </c>
      <c r="C28" s="33">
        <v>6.0129999999999999</v>
      </c>
      <c r="D28" s="19">
        <v>4.444</v>
      </c>
      <c r="E28" s="15">
        <v>3.2930000000000001</v>
      </c>
      <c r="F28" s="15">
        <v>2.9470000000000001</v>
      </c>
      <c r="G28" s="15">
        <v>3.9580000000000002</v>
      </c>
      <c r="H28" s="15">
        <v>2.3130000000000002</v>
      </c>
      <c r="I28" s="15">
        <f t="shared" si="9"/>
        <v>3.1277500000000007</v>
      </c>
      <c r="J28" s="20">
        <f t="shared" si="10"/>
        <v>-0.62555000000000016</v>
      </c>
      <c r="K28" s="13">
        <f t="shared" si="11"/>
        <v>5.3874499999999994</v>
      </c>
      <c r="P28" s="31"/>
      <c r="Q28" s="31" t="s">
        <v>32</v>
      </c>
      <c r="R28" s="78">
        <v>0</v>
      </c>
      <c r="S28" s="53">
        <f t="shared" si="8"/>
        <v>-4.3499999999999792</v>
      </c>
      <c r="T28" s="53">
        <f t="shared" si="8"/>
        <v>-20.854999999999972</v>
      </c>
      <c r="U28" s="53">
        <f t="shared" si="8"/>
        <v>-14.300000000000077</v>
      </c>
      <c r="V28" s="53">
        <f t="shared" si="8"/>
        <v>-2.7450000000000392</v>
      </c>
      <c r="W28" s="54">
        <f t="shared" si="8"/>
        <v>26.660000000000085</v>
      </c>
      <c r="Z28" s="2">
        <v>21</v>
      </c>
      <c r="AA28" s="85">
        <v>5.4569506881504193E-2</v>
      </c>
      <c r="AB28" s="85">
        <f t="shared" si="1"/>
        <v>6.2754932913729813E-2</v>
      </c>
      <c r="AC28" s="85">
        <f t="shared" si="2"/>
        <v>4.6384080849278565E-2</v>
      </c>
      <c r="AD28" s="86"/>
      <c r="AE28" s="87">
        <f t="shared" si="3"/>
        <v>0.33647918716794306</v>
      </c>
      <c r="AF28" s="87">
        <f t="shared" si="0"/>
        <v>0.28715795094908936</v>
      </c>
      <c r="AG28" s="87">
        <f t="shared" si="0"/>
        <v>0.39475892724720163</v>
      </c>
      <c r="AI28" s="29">
        <v>0.15</v>
      </c>
    </row>
    <row r="29" spans="2:35" ht="19" customHeight="1" x14ac:dyDescent="0.35">
      <c r="B29" s="10">
        <v>4</v>
      </c>
      <c r="C29" s="33">
        <v>6.0119999999999996</v>
      </c>
      <c r="D29" s="19">
        <v>4.3699999999999992</v>
      </c>
      <c r="E29" s="15">
        <v>3.3499999999999996</v>
      </c>
      <c r="F29" s="15">
        <v>2.8509999999999995</v>
      </c>
      <c r="G29" s="15">
        <v>3.9199999999999995</v>
      </c>
      <c r="H29" s="15">
        <v>2.36</v>
      </c>
      <c r="I29" s="15">
        <f t="shared" si="9"/>
        <v>3.12025</v>
      </c>
      <c r="J29" s="20">
        <f t="shared" si="10"/>
        <v>-0.62404999999999999</v>
      </c>
      <c r="K29" s="13">
        <f t="shared" si="11"/>
        <v>5.38795</v>
      </c>
      <c r="P29" s="31"/>
      <c r="Q29" s="31" t="s">
        <v>33</v>
      </c>
      <c r="R29" s="78">
        <v>0</v>
      </c>
      <c r="S29" s="53">
        <f t="shared" si="8"/>
        <v>-4.4199999999999795</v>
      </c>
      <c r="T29" s="53">
        <f t="shared" si="8"/>
        <v>-20.225000000000104</v>
      </c>
      <c r="U29" s="53">
        <f t="shared" si="8"/>
        <v>-13.890000000000013</v>
      </c>
      <c r="V29" s="53">
        <f t="shared" si="8"/>
        <v>-2.5000000000000022</v>
      </c>
      <c r="W29" s="54">
        <f t="shared" si="8"/>
        <v>26.035000000000085</v>
      </c>
      <c r="Z29" s="2">
        <v>22</v>
      </c>
      <c r="AA29" s="85">
        <v>5.4581758273108516E-2</v>
      </c>
      <c r="AB29" s="85">
        <f t="shared" si="1"/>
        <v>6.2769022014074791E-2</v>
      </c>
      <c r="AC29" s="85">
        <f t="shared" si="2"/>
        <v>4.6394494532142234E-2</v>
      </c>
      <c r="AD29" s="86"/>
      <c r="AE29" s="87">
        <f t="shared" si="3"/>
        <v>0.31898812920743647</v>
      </c>
      <c r="AF29" s="87">
        <f t="shared" si="0"/>
        <v>0.27012447179168519</v>
      </c>
      <c r="AG29" s="87">
        <f t="shared" si="0"/>
        <v>0.37717935277586145</v>
      </c>
      <c r="AI29" s="29">
        <v>0.15</v>
      </c>
    </row>
    <row r="30" spans="2:35" ht="19" customHeight="1" thickBot="1" x14ac:dyDescent="0.4">
      <c r="B30" s="10">
        <v>5</v>
      </c>
      <c r="C30" s="34">
        <v>6.02</v>
      </c>
      <c r="D30" s="21">
        <v>4.3159999999999998</v>
      </c>
      <c r="E30" s="22">
        <v>3.3819999999999997</v>
      </c>
      <c r="F30" s="22">
        <v>2.7669999999999995</v>
      </c>
      <c r="G30" s="22">
        <v>3.8639999999999994</v>
      </c>
      <c r="H30" s="22">
        <v>2.3819999999999992</v>
      </c>
      <c r="I30" s="22">
        <f t="shared" si="9"/>
        <v>3.0987499999999999</v>
      </c>
      <c r="J30" s="23">
        <f t="shared" si="10"/>
        <v>-0.61975000000000002</v>
      </c>
      <c r="K30" s="41">
        <f t="shared" si="11"/>
        <v>5.4002499999999998</v>
      </c>
      <c r="P30" s="31"/>
      <c r="Q30" s="31" t="s">
        <v>34</v>
      </c>
      <c r="R30" s="79">
        <v>0</v>
      </c>
      <c r="S30" s="55">
        <f t="shared" si="8"/>
        <v>-4.3699999999999992</v>
      </c>
      <c r="T30" s="55">
        <f t="shared" si="8"/>
        <v>-19.684999999999981</v>
      </c>
      <c r="U30" s="55">
        <f t="shared" si="8"/>
        <v>-13.525000000000064</v>
      </c>
      <c r="V30" s="55">
        <f t="shared" si="8"/>
        <v>-2.2350000000000145</v>
      </c>
      <c r="W30" s="56">
        <f t="shared" si="8"/>
        <v>25.340000000000085</v>
      </c>
      <c r="Z30" s="2">
        <v>23</v>
      </c>
      <c r="AA30" s="85">
        <v>5.4593286579946776E-2</v>
      </c>
      <c r="AB30" s="85">
        <f t="shared" si="1"/>
        <v>6.2782279566938784E-2</v>
      </c>
      <c r="AC30" s="85">
        <f t="shared" si="2"/>
        <v>4.6404293592954761E-2</v>
      </c>
      <c r="AD30" s="86"/>
      <c r="AE30" s="87">
        <f t="shared" si="3"/>
        <v>0.3024039415294047</v>
      </c>
      <c r="AF30" s="87">
        <f t="shared" si="0"/>
        <v>0.25409911236902921</v>
      </c>
      <c r="AG30" s="87">
        <f t="shared" si="0"/>
        <v>0.3603802299436758</v>
      </c>
      <c r="AI30" s="29">
        <v>0.15</v>
      </c>
    </row>
    <row r="31" spans="2:35" ht="19" customHeight="1" x14ac:dyDescent="0.35">
      <c r="B31" s="10">
        <v>6</v>
      </c>
      <c r="C31" s="33">
        <v>6.0190000000000001</v>
      </c>
      <c r="D31" s="19">
        <v>4.2700000000000005</v>
      </c>
      <c r="E31" s="15">
        <v>3.3719999999999999</v>
      </c>
      <c r="F31" s="15">
        <v>2.6889999999999996</v>
      </c>
      <c r="G31" s="15">
        <v>3.7890000000000001</v>
      </c>
      <c r="H31" s="15">
        <v>2.375</v>
      </c>
      <c r="I31" s="39">
        <f t="shared" si="9"/>
        <v>3.0562499999999995</v>
      </c>
      <c r="J31" s="20">
        <f t="shared" si="10"/>
        <v>-0.61124999999999996</v>
      </c>
      <c r="K31" s="40">
        <f t="shared" si="11"/>
        <v>5.4077500000000001</v>
      </c>
      <c r="Z31" s="2">
        <v>24</v>
      </c>
      <c r="AA31" s="85">
        <v>5.4604166101272389E-2</v>
      </c>
      <c r="AB31" s="85">
        <f t="shared" si="1"/>
        <v>6.2794791016463236E-2</v>
      </c>
      <c r="AC31" s="85">
        <f t="shared" si="2"/>
        <v>4.6413541186081528E-2</v>
      </c>
      <c r="AD31" s="86"/>
      <c r="AE31" s="87">
        <f t="shared" si="3"/>
        <v>0.28667984311301969</v>
      </c>
      <c r="AF31" s="87">
        <f t="shared" si="0"/>
        <v>0.23902245152872559</v>
      </c>
      <c r="AG31" s="87">
        <f t="shared" si="0"/>
        <v>0.34432713634121032</v>
      </c>
      <c r="AI31" s="29">
        <v>0.15</v>
      </c>
    </row>
    <row r="32" spans="2:35" ht="19" customHeight="1" thickBot="1" x14ac:dyDescent="0.4">
      <c r="B32" s="10">
        <v>7</v>
      </c>
      <c r="C32" s="33">
        <v>6.0119999999999996</v>
      </c>
      <c r="D32" s="19">
        <v>4.2229999999999999</v>
      </c>
      <c r="E32" s="15">
        <v>3.3389999999999995</v>
      </c>
      <c r="F32" s="15">
        <v>2.6209999999999991</v>
      </c>
      <c r="G32" s="15">
        <v>3.7079999999999993</v>
      </c>
      <c r="H32" s="15">
        <v>2.3549999999999995</v>
      </c>
      <c r="I32" s="15">
        <f t="shared" si="9"/>
        <v>3.0057499999999999</v>
      </c>
      <c r="J32" s="20">
        <f t="shared" si="10"/>
        <v>-0.60115000000000007</v>
      </c>
      <c r="K32" s="13">
        <f t="shared" si="11"/>
        <v>5.4108499999999999</v>
      </c>
      <c r="Z32" s="2">
        <v>25</v>
      </c>
      <c r="AA32" s="85">
        <v>5.4614460010145249E-2</v>
      </c>
      <c r="AB32" s="85">
        <f t="shared" si="1"/>
        <v>6.2806629011667031E-2</v>
      </c>
      <c r="AC32" s="85">
        <f t="shared" si="2"/>
        <v>4.6422291008623461E-2</v>
      </c>
      <c r="AD32" s="86"/>
      <c r="AE32" s="87">
        <f t="shared" si="3"/>
        <v>0.2717714413597685</v>
      </c>
      <c r="AF32" s="87">
        <f t="shared" si="0"/>
        <v>0.22483854351949464</v>
      </c>
      <c r="AG32" s="87">
        <f t="shared" si="0"/>
        <v>0.32898714578217303</v>
      </c>
      <c r="AI32" s="29">
        <v>0.15</v>
      </c>
    </row>
    <row r="33" spans="2:35" ht="19" customHeight="1" thickBot="1" x14ac:dyDescent="0.4">
      <c r="B33" s="10">
        <v>8</v>
      </c>
      <c r="C33" s="33">
        <v>6.0019999999999998</v>
      </c>
      <c r="D33" s="19">
        <v>4.17</v>
      </c>
      <c r="E33" s="15">
        <v>3.2979999999999996</v>
      </c>
      <c r="F33" s="15">
        <v>2.5609999999999995</v>
      </c>
      <c r="G33" s="15">
        <v>3.6289999999999996</v>
      </c>
      <c r="H33" s="15">
        <v>2.3250000000000002</v>
      </c>
      <c r="I33" s="15">
        <f t="shared" si="9"/>
        <v>2.9532500000000002</v>
      </c>
      <c r="J33" s="20">
        <f t="shared" si="10"/>
        <v>-0.59065000000000001</v>
      </c>
      <c r="K33" s="13">
        <f t="shared" si="11"/>
        <v>5.4113499999999997</v>
      </c>
      <c r="Q33" s="57">
        <f>K5</f>
        <v>20</v>
      </c>
      <c r="R33" s="2"/>
      <c r="S33" s="63" t="str">
        <f>S7</f>
        <v>20240630</v>
      </c>
      <c r="T33" s="63" t="str">
        <f t="shared" ref="T33:V33" si="12">T7</f>
        <v>20240731</v>
      </c>
      <c r="U33" s="63" t="str">
        <f t="shared" si="12"/>
        <v>20240831</v>
      </c>
      <c r="V33" s="63" t="str">
        <f t="shared" si="12"/>
        <v>20240930</v>
      </c>
      <c r="Z33" s="2">
        <v>26</v>
      </c>
      <c r="AA33" s="85">
        <v>5.4624222456531646E-2</v>
      </c>
      <c r="AB33" s="85">
        <f t="shared" si="1"/>
        <v>6.2817855825011384E-2</v>
      </c>
      <c r="AC33" s="85">
        <f t="shared" si="2"/>
        <v>4.64305890880519E-2</v>
      </c>
      <c r="AD33" s="86"/>
      <c r="AE33" s="87">
        <f t="shared" si="3"/>
        <v>0.25763661292051632</v>
      </c>
      <c r="AF33" s="87">
        <f t="shared" si="0"/>
        <v>0.21149471789996646</v>
      </c>
      <c r="AG33" s="87">
        <f t="shared" si="0"/>
        <v>0.31432876560234424</v>
      </c>
      <c r="AI33" s="29">
        <v>0.15</v>
      </c>
    </row>
    <row r="34" spans="2:35" ht="19" customHeight="1" x14ac:dyDescent="0.35">
      <c r="B34" s="10">
        <v>9</v>
      </c>
      <c r="C34" s="33">
        <v>5.9889999999999999</v>
      </c>
      <c r="D34" s="19">
        <v>4.1079999999999997</v>
      </c>
      <c r="E34" s="15">
        <v>3.2530000000000001</v>
      </c>
      <c r="F34" s="15">
        <v>2.5110000000000001</v>
      </c>
      <c r="G34" s="15">
        <v>3.552</v>
      </c>
      <c r="H34" s="15">
        <v>2.2899999999999996</v>
      </c>
      <c r="I34" s="15">
        <f t="shared" si="9"/>
        <v>2.9014999999999995</v>
      </c>
      <c r="J34" s="20">
        <f t="shared" si="10"/>
        <v>-0.58029999999999993</v>
      </c>
      <c r="K34" s="13">
        <f t="shared" si="11"/>
        <v>5.4086999999999996</v>
      </c>
      <c r="P34" s="31"/>
      <c r="Q34" s="31" t="s">
        <v>25</v>
      </c>
      <c r="R34" s="77">
        <v>0</v>
      </c>
      <c r="S34" s="58">
        <f>IF( AND( ABS(S21) &gt; $Q$33,  SIGN(S21) &lt;&gt; SIGN(T21)  ),  1,  0  )</f>
        <v>0</v>
      </c>
      <c r="T34" s="58">
        <f t="shared" ref="T34:V34" si="13">IF( AND( ABS(T21) &gt; $Q$33,  SIGN(T21) &lt;&gt; SIGN(U21)  ),  1,  0  )</f>
        <v>0</v>
      </c>
      <c r="U34" s="58">
        <f t="shared" si="13"/>
        <v>0</v>
      </c>
      <c r="V34" s="58">
        <f t="shared" si="13"/>
        <v>0</v>
      </c>
      <c r="W34" s="80">
        <v>0</v>
      </c>
      <c r="Z34" s="2">
        <v>27</v>
      </c>
      <c r="AA34" s="85">
        <v>5.4633500204851915E-2</v>
      </c>
      <c r="AB34" s="85">
        <f t="shared" si="1"/>
        <v>6.2828525235579691E-2</v>
      </c>
      <c r="AC34" s="85">
        <f t="shared" si="2"/>
        <v>4.6438475174124125E-2</v>
      </c>
      <c r="AD34" s="86"/>
      <c r="AE34" s="87">
        <f t="shared" si="3"/>
        <v>0.24423539010995476</v>
      </c>
      <c r="AF34" s="87">
        <f t="shared" si="0"/>
        <v>0.19894139054551568</v>
      </c>
      <c r="AG34" s="87">
        <f t="shared" si="0"/>
        <v>0.30032187628892432</v>
      </c>
      <c r="AI34" s="29">
        <v>0.15</v>
      </c>
    </row>
    <row r="35" spans="2:35" ht="19" customHeight="1" thickBot="1" x14ac:dyDescent="0.4">
      <c r="B35" s="11">
        <v>10</v>
      </c>
      <c r="C35" s="34">
        <v>5.9749999999999996</v>
      </c>
      <c r="D35" s="21">
        <v>4.036999999999999</v>
      </c>
      <c r="E35" s="22">
        <v>3.2109999999999994</v>
      </c>
      <c r="F35" s="22">
        <v>2.4639999999999995</v>
      </c>
      <c r="G35" s="22">
        <v>3.4829999999999997</v>
      </c>
      <c r="H35" s="22">
        <v>2.2519999999999998</v>
      </c>
      <c r="I35" s="22">
        <f t="shared" si="9"/>
        <v>2.8524999999999991</v>
      </c>
      <c r="J35" s="23">
        <f t="shared" si="10"/>
        <v>-0.5704999999999999</v>
      </c>
      <c r="K35" s="14">
        <f t="shared" si="11"/>
        <v>5.4044999999999996</v>
      </c>
      <c r="P35" s="31"/>
      <c r="Q35" s="31" t="s">
        <v>26</v>
      </c>
      <c r="R35" s="78">
        <v>0</v>
      </c>
      <c r="S35" s="59">
        <f t="shared" ref="S35:V43" si="14">IF( AND( ABS(S22) &gt; $Q$33,  SIGN(S22) &lt;&gt; SIGN(T22)  ),  1,  0  )</f>
        <v>0</v>
      </c>
      <c r="T35" s="59">
        <f t="shared" si="14"/>
        <v>0</v>
      </c>
      <c r="U35" s="59">
        <f t="shared" si="14"/>
        <v>0</v>
      </c>
      <c r="V35" s="59">
        <f t="shared" si="14"/>
        <v>0</v>
      </c>
      <c r="W35" s="81">
        <v>0</v>
      </c>
      <c r="Z35" s="2">
        <v>28</v>
      </c>
      <c r="AA35" s="85">
        <v>5.4642333922277686E-2</v>
      </c>
      <c r="AB35" s="85">
        <f t="shared" si="1"/>
        <v>6.2838684010619331E-2</v>
      </c>
      <c r="AC35" s="85">
        <f t="shared" si="2"/>
        <v>4.6445983833936035E-2</v>
      </c>
      <c r="AD35" s="86"/>
      <c r="AE35" s="87">
        <f t="shared" si="3"/>
        <v>0.23152985270640086</v>
      </c>
      <c r="AF35" s="87">
        <f t="shared" si="0"/>
        <v>0.18713188520705612</v>
      </c>
      <c r="AG35" s="87">
        <f t="shared" si="0"/>
        <v>0.28693767340469545</v>
      </c>
      <c r="AI35" s="29">
        <v>0.15</v>
      </c>
    </row>
    <row r="36" spans="2:35" ht="19" customHeight="1" x14ac:dyDescent="0.35">
      <c r="P36" s="31"/>
      <c r="Q36" s="31" t="s">
        <v>27</v>
      </c>
      <c r="R36" s="78">
        <v>0</v>
      </c>
      <c r="S36" s="59">
        <f t="shared" si="14"/>
        <v>0</v>
      </c>
      <c r="T36" s="59">
        <f t="shared" si="14"/>
        <v>0</v>
      </c>
      <c r="U36" s="59">
        <f t="shared" si="14"/>
        <v>0</v>
      </c>
      <c r="V36" s="59">
        <f t="shared" si="14"/>
        <v>0</v>
      </c>
      <c r="W36" s="81">
        <v>0</v>
      </c>
      <c r="Z36" s="2">
        <v>29</v>
      </c>
      <c r="AA36" s="85">
        <v>5.4650759201971821E-2</v>
      </c>
      <c r="AB36" s="85">
        <f t="shared" si="1"/>
        <v>6.2848373082267595E-2</v>
      </c>
      <c r="AC36" s="85">
        <f t="shared" si="2"/>
        <v>4.6453145321676048E-2</v>
      </c>
      <c r="AD36" s="86"/>
      <c r="AE36" s="87">
        <f t="shared" si="3"/>
        <v>0.21948402492859526</v>
      </c>
      <c r="AF36" s="87">
        <f t="shared" si="0"/>
        <v>0.17602226508752802</v>
      </c>
      <c r="AG36" s="87">
        <f t="shared" si="0"/>
        <v>0.27414861175942118</v>
      </c>
      <c r="AI36" s="29">
        <v>0.15</v>
      </c>
    </row>
    <row r="37" spans="2:35" ht="19" customHeight="1" x14ac:dyDescent="0.35">
      <c r="P37" s="31"/>
      <c r="Q37" s="31" t="s">
        <v>28</v>
      </c>
      <c r="R37" s="78">
        <v>0</v>
      </c>
      <c r="S37" s="59">
        <f t="shared" si="14"/>
        <v>0</v>
      </c>
      <c r="T37" s="59">
        <f t="shared" si="14"/>
        <v>0</v>
      </c>
      <c r="U37" s="59">
        <f t="shared" si="14"/>
        <v>0</v>
      </c>
      <c r="V37" s="59">
        <f t="shared" si="14"/>
        <v>0</v>
      </c>
      <c r="W37" s="81">
        <v>0</v>
      </c>
      <c r="Z37" s="2">
        <v>30</v>
      </c>
      <c r="AA37" s="85">
        <v>5.4658807383071606E-2</v>
      </c>
      <c r="AB37" s="85">
        <f t="shared" si="1"/>
        <v>6.2857628490532336E-2</v>
      </c>
      <c r="AC37" s="85">
        <f t="shared" si="2"/>
        <v>4.6459986275610862E-2</v>
      </c>
      <c r="AD37" s="86"/>
      <c r="AE37" s="87">
        <f t="shared" si="3"/>
        <v>0.20806377737888976</v>
      </c>
      <c r="AF37" s="87">
        <f t="shared" si="0"/>
        <v>0.16557117391738929</v>
      </c>
      <c r="AG37" s="87">
        <f t="shared" si="0"/>
        <v>0.26192835177243967</v>
      </c>
      <c r="AI37" s="29">
        <v>0.15</v>
      </c>
    </row>
    <row r="38" spans="2:35" ht="19" customHeight="1" thickBot="1" x14ac:dyDescent="0.4">
      <c r="P38" s="31"/>
      <c r="Q38" s="31" t="s">
        <v>29</v>
      </c>
      <c r="R38" s="78">
        <v>0</v>
      </c>
      <c r="S38" s="59">
        <f t="shared" si="14"/>
        <v>0</v>
      </c>
      <c r="T38" s="59">
        <f t="shared" si="14"/>
        <v>0</v>
      </c>
      <c r="U38" s="59">
        <f t="shared" si="14"/>
        <v>0</v>
      </c>
      <c r="V38" s="59">
        <f t="shared" si="14"/>
        <v>0</v>
      </c>
      <c r="W38" s="81">
        <v>0</v>
      </c>
      <c r="Z38" s="2">
        <v>31</v>
      </c>
      <c r="AA38" s="85">
        <v>5.4666506213204125E-2</v>
      </c>
      <c r="AB38" s="85">
        <f t="shared" si="1"/>
        <v>6.2866482145184741E-2</v>
      </c>
      <c r="AC38" s="85">
        <f t="shared" si="2"/>
        <v>4.6466530281223502E-2</v>
      </c>
      <c r="AD38" s="86"/>
      <c r="AE38" s="87">
        <f t="shared" si="3"/>
        <v>0.1972367337439008</v>
      </c>
      <c r="AF38" s="87">
        <f t="shared" si="0"/>
        <v>0.1557396860294655</v>
      </c>
      <c r="AG38" s="87">
        <f t="shared" si="0"/>
        <v>0.25025170796573015</v>
      </c>
      <c r="AI38" s="29">
        <v>0.15</v>
      </c>
    </row>
    <row r="39" spans="2:35" ht="19" customHeight="1" x14ac:dyDescent="0.35">
      <c r="B39" s="5"/>
      <c r="C39" s="2" t="s">
        <v>5</v>
      </c>
      <c r="D39" s="140" t="s">
        <v>14</v>
      </c>
      <c r="E39" s="141"/>
      <c r="F39" s="141"/>
      <c r="G39" s="141"/>
      <c r="H39" s="141"/>
      <c r="I39" s="142"/>
      <c r="K39" s="143" t="s">
        <v>20</v>
      </c>
      <c r="P39" s="31"/>
      <c r="Q39" s="31" t="s">
        <v>30</v>
      </c>
      <c r="R39" s="77">
        <v>0</v>
      </c>
      <c r="S39" s="58">
        <f t="shared" si="14"/>
        <v>0</v>
      </c>
      <c r="T39" s="58">
        <f t="shared" si="14"/>
        <v>0</v>
      </c>
      <c r="U39" s="58">
        <f t="shared" si="14"/>
        <v>0</v>
      </c>
      <c r="V39" s="58">
        <f t="shared" si="14"/>
        <v>0</v>
      </c>
      <c r="W39" s="80">
        <v>0</v>
      </c>
      <c r="Z39" s="2">
        <v>32</v>
      </c>
      <c r="AA39" s="85">
        <v>5.4673880387951401E-2</v>
      </c>
      <c r="AB39" s="85">
        <f t="shared" si="1"/>
        <v>6.28749624461441E-2</v>
      </c>
      <c r="AC39" s="85">
        <f t="shared" si="2"/>
        <v>4.6472798329758688E-2</v>
      </c>
      <c r="AD39" s="86"/>
      <c r="AE39" s="87">
        <f t="shared" si="3"/>
        <v>0.18697218204648872</v>
      </c>
      <c r="AF39" s="87">
        <f t="shared" si="0"/>
        <v>0.14649116495298678</v>
      </c>
      <c r="AG39" s="87">
        <f t="shared" si="0"/>
        <v>0.23909459952309231</v>
      </c>
      <c r="AI39" s="29">
        <v>0.15</v>
      </c>
    </row>
    <row r="40" spans="2:35" ht="19" customHeight="1" x14ac:dyDescent="0.35">
      <c r="B40" s="3"/>
      <c r="C40" s="4" t="s">
        <v>1</v>
      </c>
      <c r="D40" s="6" t="s">
        <v>0</v>
      </c>
      <c r="E40" s="6" t="s">
        <v>13</v>
      </c>
      <c r="F40" s="6" t="s">
        <v>2</v>
      </c>
      <c r="G40" s="6" t="s">
        <v>3</v>
      </c>
      <c r="H40" s="6" t="s">
        <v>68</v>
      </c>
      <c r="I40" s="7" t="s">
        <v>6</v>
      </c>
      <c r="J40" s="8" t="s">
        <v>7</v>
      </c>
      <c r="K40" s="144"/>
      <c r="P40" s="31"/>
      <c r="Q40" s="31" t="s">
        <v>31</v>
      </c>
      <c r="R40" s="78">
        <v>0</v>
      </c>
      <c r="S40" s="59">
        <f t="shared" si="14"/>
        <v>0</v>
      </c>
      <c r="T40" s="59">
        <f t="shared" si="14"/>
        <v>0</v>
      </c>
      <c r="U40" s="59">
        <f t="shared" si="14"/>
        <v>0</v>
      </c>
      <c r="V40" s="59">
        <f t="shared" si="14"/>
        <v>0</v>
      </c>
      <c r="W40" s="81">
        <v>0</v>
      </c>
      <c r="Z40" s="2">
        <v>33</v>
      </c>
      <c r="AA40" s="85">
        <v>5.46809519932836E-2</v>
      </c>
      <c r="AB40" s="85">
        <f t="shared" si="1"/>
        <v>6.2883094792276134E-2</v>
      </c>
      <c r="AC40" s="85">
        <f t="shared" si="2"/>
        <v>4.6478809194291058E-2</v>
      </c>
      <c r="AD40" s="86"/>
      <c r="AE40" s="87">
        <f t="shared" si="3"/>
        <v>0.17724099024799603</v>
      </c>
      <c r="AF40" s="87">
        <f t="shared" si="0"/>
        <v>0.13779113006771945</v>
      </c>
      <c r="AG40" s="87">
        <f t="shared" si="0"/>
        <v>0.22843400284966711</v>
      </c>
      <c r="AI40" s="29">
        <v>0.15</v>
      </c>
    </row>
    <row r="41" spans="2:35" ht="19" customHeight="1" thickBot="1" x14ac:dyDescent="0.4">
      <c r="B41" s="25">
        <v>20240831</v>
      </c>
      <c r="C41" s="2"/>
      <c r="D41" s="2"/>
      <c r="E41" s="2"/>
      <c r="F41" s="2"/>
      <c r="G41" s="2"/>
      <c r="H41" s="2"/>
      <c r="I41" s="2"/>
      <c r="J41" s="2"/>
      <c r="P41" s="31"/>
      <c r="Q41" s="31" t="s">
        <v>32</v>
      </c>
      <c r="R41" s="78">
        <v>0</v>
      </c>
      <c r="S41" s="59">
        <f t="shared" si="14"/>
        <v>0</v>
      </c>
      <c r="T41" s="59">
        <f t="shared" si="14"/>
        <v>0</v>
      </c>
      <c r="U41" s="59">
        <f t="shared" si="14"/>
        <v>0</v>
      </c>
      <c r="V41" s="59">
        <f t="shared" si="14"/>
        <v>0</v>
      </c>
      <c r="W41" s="81">
        <v>0</v>
      </c>
      <c r="Z41" s="2">
        <v>34</v>
      </c>
      <c r="AA41" s="85">
        <v>5.4687740870889456E-2</v>
      </c>
      <c r="AB41" s="85">
        <f t="shared" si="1"/>
        <v>6.2890902001522864E-2</v>
      </c>
      <c r="AC41" s="85">
        <f t="shared" si="2"/>
        <v>4.6484579740256035E-2</v>
      </c>
      <c r="AD41" s="86"/>
      <c r="AE41" s="87">
        <f t="shared" si="3"/>
        <v>0.16801552600502198</v>
      </c>
      <c r="AF41" s="87">
        <f t="shared" si="0"/>
        <v>0.12960713087978348</v>
      </c>
      <c r="AG41" s="87">
        <f t="shared" si="0"/>
        <v>0.21824790606515329</v>
      </c>
      <c r="AI41" s="29">
        <v>0.15</v>
      </c>
    </row>
    <row r="42" spans="2:35" ht="19" customHeight="1" x14ac:dyDescent="0.35">
      <c r="B42" s="9">
        <v>1</v>
      </c>
      <c r="C42" s="32">
        <v>6.4909999999999997</v>
      </c>
      <c r="D42" s="16">
        <v>4.8919999999999995</v>
      </c>
      <c r="E42" s="16">
        <v>2.9979999999999993</v>
      </c>
      <c r="F42" s="17">
        <v>3.6239999999999997</v>
      </c>
      <c r="G42" s="17">
        <v>4.3239999999999998</v>
      </c>
      <c r="H42" s="17">
        <v>1.843</v>
      </c>
      <c r="I42" s="17">
        <f>IF(  ABS( MAX( D42:H42 ) )  &gt;  ABS(  MIN(D42:H42 ) ),
                                                 (  SUM(D42:H42) - ABS( MAX(D42:H42) ) ) / 4,
                                                  (  SUM(D42:H42) +  ABS( MIN(D42:H42)  )  )   / 4 )</f>
        <v>3.1972499999999995</v>
      </c>
      <c r="J42" s="18">
        <f xml:space="preserve"> IF( I42 &gt; 0, MAX( -$K$3, -I42*$K$4 ), MIN( $K$3, -I42*$K$4 )  )</f>
        <v>-0.63944999999999996</v>
      </c>
      <c r="K42" s="12">
        <f>C42+J42</f>
        <v>5.8515499999999996</v>
      </c>
      <c r="P42" s="31"/>
      <c r="Q42" s="31" t="s">
        <v>33</v>
      </c>
      <c r="R42" s="78">
        <v>0</v>
      </c>
      <c r="S42" s="59">
        <f t="shared" si="14"/>
        <v>0</v>
      </c>
      <c r="T42" s="59">
        <f t="shared" si="14"/>
        <v>0</v>
      </c>
      <c r="U42" s="59">
        <f t="shared" si="14"/>
        <v>0</v>
      </c>
      <c r="V42" s="59">
        <f t="shared" si="14"/>
        <v>0</v>
      </c>
      <c r="W42" s="81">
        <v>0</v>
      </c>
      <c r="Z42" s="2">
        <v>35</v>
      </c>
      <c r="AA42" s="85">
        <v>5.4694264921786306E-2</v>
      </c>
      <c r="AB42" s="85">
        <f t="shared" si="1"/>
        <v>6.2898404660054252E-2</v>
      </c>
      <c r="AC42" s="85">
        <f t="shared" si="2"/>
        <v>4.649012518351836E-2</v>
      </c>
      <c r="AD42" s="86"/>
      <c r="AE42" s="87">
        <f t="shared" si="3"/>
        <v>0.15926958039113914</v>
      </c>
      <c r="AF42" s="87">
        <f t="shared" si="0"/>
        <v>0.12190862850140445</v>
      </c>
      <c r="AG42" s="87">
        <f t="shared" si="0"/>
        <v>0.20851526536391565</v>
      </c>
      <c r="AI42" s="29">
        <v>0.15</v>
      </c>
    </row>
    <row r="43" spans="2:35" ht="19" customHeight="1" thickBot="1" x14ac:dyDescent="0.4">
      <c r="B43" s="10">
        <v>2</v>
      </c>
      <c r="C43" s="33">
        <v>6.1690000000000005</v>
      </c>
      <c r="D43" s="19">
        <v>4.5900000000000007</v>
      </c>
      <c r="E43" s="15">
        <v>3.1130000000000004</v>
      </c>
      <c r="F43" s="15">
        <v>3.2280000000000006</v>
      </c>
      <c r="G43" s="15">
        <v>4.0990000000000002</v>
      </c>
      <c r="H43" s="15">
        <v>2.0450000000000008</v>
      </c>
      <c r="I43" s="15">
        <f t="shared" ref="I43:I51" si="15">IF(  ABS( MAX( D43:H43 ) )  &gt;  ABS(  MIN(D43:H43 ) ),
                                                 (  SUM(D43:H43) - ABS( MAX(D43:H43) ) ) / 4,
                                                  (  SUM(D43:H43) +  ABS( MIN(D43:H43)  )  )   / 4 )</f>
        <v>3.1212500000000007</v>
      </c>
      <c r="J43" s="20">
        <f t="shared" ref="J43:J51" si="16" xml:space="preserve"> IF( I43 &gt; 0, MAX( -$K$3, -I43*$K$4 ), MIN( $K$3, -I43*$K$4 )  )</f>
        <v>-0.62425000000000019</v>
      </c>
      <c r="K43" s="13">
        <f t="shared" ref="K43:K51" si="17">C43+J43</f>
        <v>5.5447500000000005</v>
      </c>
      <c r="P43" s="31"/>
      <c r="Q43" s="31" t="s">
        <v>34</v>
      </c>
      <c r="R43" s="79">
        <v>0</v>
      </c>
      <c r="S43" s="60">
        <f t="shared" si="14"/>
        <v>0</v>
      </c>
      <c r="T43" s="60">
        <f t="shared" si="14"/>
        <v>0</v>
      </c>
      <c r="U43" s="60">
        <f t="shared" si="14"/>
        <v>0</v>
      </c>
      <c r="V43" s="60">
        <f t="shared" si="14"/>
        <v>0</v>
      </c>
      <c r="W43" s="82">
        <v>0</v>
      </c>
      <c r="Z43" s="2">
        <v>36</v>
      </c>
      <c r="AA43" s="85">
        <v>5.4700540360150374E-2</v>
      </c>
      <c r="AB43" s="85">
        <f t="shared" si="1"/>
        <v>6.2905621414172927E-2</v>
      </c>
      <c r="AC43" s="85">
        <f t="shared" si="2"/>
        <v>4.6495459306127813E-2</v>
      </c>
      <c r="AD43" s="86"/>
      <c r="AE43" s="87">
        <f t="shared" si="3"/>
        <v>0.15097829540060656</v>
      </c>
      <c r="AF43" s="87">
        <f t="shared" si="0"/>
        <v>0.1146668839373431</v>
      </c>
      <c r="AG43" s="87">
        <f t="shared" si="0"/>
        <v>0.19921596317596726</v>
      </c>
      <c r="AI43" s="29">
        <v>0.15</v>
      </c>
    </row>
    <row r="44" spans="2:35" ht="19" customHeight="1" x14ac:dyDescent="0.35">
      <c r="B44" s="10">
        <v>3</v>
      </c>
      <c r="C44" s="33">
        <v>6.0910000000000002</v>
      </c>
      <c r="D44" s="19">
        <v>4.492</v>
      </c>
      <c r="E44" s="15">
        <v>3.2210000000000001</v>
      </c>
      <c r="F44" s="15">
        <v>3.0430000000000001</v>
      </c>
      <c r="G44" s="15">
        <v>4.032</v>
      </c>
      <c r="H44" s="15">
        <v>2.1660000000000004</v>
      </c>
      <c r="I44" s="15">
        <f t="shared" si="15"/>
        <v>3.1154999999999999</v>
      </c>
      <c r="J44" s="20">
        <f t="shared" si="16"/>
        <v>-0.62309999999999999</v>
      </c>
      <c r="K44" s="13">
        <f t="shared" si="17"/>
        <v>5.4679000000000002</v>
      </c>
      <c r="Z44" s="2">
        <v>37</v>
      </c>
      <c r="AA44" s="85">
        <v>5.4706581926746933E-2</v>
      </c>
      <c r="AB44" s="85">
        <f t="shared" si="1"/>
        <v>6.2912569215758968E-2</v>
      </c>
      <c r="AC44" s="85">
        <f t="shared" si="2"/>
        <v>4.6500594637734892E-2</v>
      </c>
      <c r="AD44" s="86"/>
      <c r="AE44" s="87">
        <f t="shared" si="3"/>
        <v>0.14311809505768772</v>
      </c>
      <c r="AF44" s="87">
        <f t="shared" si="0"/>
        <v>0.10785485280043065</v>
      </c>
      <c r="AG44" s="87">
        <f t="shared" si="0"/>
        <v>0.19033076806344498</v>
      </c>
      <c r="AI44" s="29">
        <v>0.15</v>
      </c>
    </row>
    <row r="45" spans="2:35" ht="19" customHeight="1" x14ac:dyDescent="0.35">
      <c r="B45" s="10">
        <v>4</v>
      </c>
      <c r="C45" s="33">
        <v>6.0659999999999998</v>
      </c>
      <c r="D45" s="19">
        <v>4.415</v>
      </c>
      <c r="E45" s="15">
        <v>3.2759999999999998</v>
      </c>
      <c r="F45" s="15">
        <v>2.9080000000000004</v>
      </c>
      <c r="G45" s="15">
        <v>3.9689999999999999</v>
      </c>
      <c r="H45" s="15">
        <v>2.226</v>
      </c>
      <c r="I45" s="15">
        <f t="shared" si="15"/>
        <v>3.0947500000000003</v>
      </c>
      <c r="J45" s="20">
        <f t="shared" si="16"/>
        <v>-0.61895000000000011</v>
      </c>
      <c r="K45" s="13">
        <f t="shared" si="17"/>
        <v>5.4470499999999999</v>
      </c>
      <c r="Q45" s="64"/>
      <c r="R45" s="64" t="s">
        <v>39</v>
      </c>
      <c r="Z45" s="2">
        <v>38</v>
      </c>
      <c r="AA45" s="85">
        <v>5.4712403069380411E-2</v>
      </c>
      <c r="AB45" s="85">
        <f t="shared" si="1"/>
        <v>6.2919263529787467E-2</v>
      </c>
      <c r="AC45" s="85">
        <f t="shared" si="2"/>
        <v>4.6505542608973348E-2</v>
      </c>
      <c r="AD45" s="86"/>
      <c r="AE45" s="87">
        <f t="shared" si="3"/>
        <v>0.13566661996187979</v>
      </c>
      <c r="AF45" s="87">
        <f t="shared" si="0"/>
        <v>0.10144708609774318</v>
      </c>
      <c r="AG45" s="87">
        <f t="shared" si="0"/>
        <v>0.18184129628837814</v>
      </c>
      <c r="AI45" s="29">
        <v>0.15</v>
      </c>
    </row>
    <row r="46" spans="2:35" ht="19" customHeight="1" thickBot="1" x14ac:dyDescent="0.4">
      <c r="B46" s="10">
        <v>5</v>
      </c>
      <c r="C46" s="34">
        <v>6.0579999999999998</v>
      </c>
      <c r="D46" s="21">
        <v>4.3650000000000002</v>
      </c>
      <c r="E46" s="22">
        <v>3.3</v>
      </c>
      <c r="F46" s="22">
        <v>2.8049999999999997</v>
      </c>
      <c r="G46" s="22">
        <v>3.8979999999999997</v>
      </c>
      <c r="H46" s="22">
        <v>2.2499999999999996</v>
      </c>
      <c r="I46" s="22">
        <f t="shared" si="15"/>
        <v>3.0632499999999996</v>
      </c>
      <c r="J46" s="23">
        <f t="shared" si="16"/>
        <v>-0.61264999999999992</v>
      </c>
      <c r="K46" s="41">
        <f t="shared" si="17"/>
        <v>5.4453499999999995</v>
      </c>
      <c r="R46" s="2"/>
      <c r="S46" s="2"/>
      <c r="T46" s="2"/>
      <c r="U46" s="83" t="str">
        <f>G3</f>
        <v> End-Asoj (2081)</v>
      </c>
      <c r="V46" s="63">
        <f>W7-15</f>
        <v>20241016</v>
      </c>
      <c r="W46" s="2"/>
      <c r="Z46" s="2">
        <v>39</v>
      </c>
      <c r="AA46" s="85">
        <v>5.4718016096219513E-2</v>
      </c>
      <c r="AB46" s="85">
        <f t="shared" si="1"/>
        <v>6.2925718510652429E-2</v>
      </c>
      <c r="AC46" s="85">
        <f t="shared" si="2"/>
        <v>4.6510313681786583E-2</v>
      </c>
      <c r="AD46" s="86"/>
      <c r="AE46" s="87">
        <f t="shared" si="3"/>
        <v>0.12860266510634633</v>
      </c>
      <c r="AF46" s="87">
        <f t="shared" si="0"/>
        <v>9.5419636747661782E-2</v>
      </c>
      <c r="AG46" s="87">
        <f t="shared" si="0"/>
        <v>0.17372997498914053</v>
      </c>
      <c r="AI46" s="29">
        <v>0.15</v>
      </c>
    </row>
    <row r="47" spans="2:35" ht="19" customHeight="1" x14ac:dyDescent="0.35">
      <c r="B47" s="10">
        <v>6</v>
      </c>
      <c r="C47" s="33">
        <v>6.048</v>
      </c>
      <c r="D47" s="19">
        <v>4.3170000000000002</v>
      </c>
      <c r="E47" s="15">
        <v>3.2909999999999999</v>
      </c>
      <c r="F47" s="15">
        <v>2.71</v>
      </c>
      <c r="G47" s="15">
        <v>3.8160000000000003</v>
      </c>
      <c r="H47" s="15">
        <v>2.2450000000000001</v>
      </c>
      <c r="I47" s="39">
        <f t="shared" si="15"/>
        <v>3.0155000000000003</v>
      </c>
      <c r="J47" s="20">
        <f t="shared" si="16"/>
        <v>-0.60310000000000008</v>
      </c>
      <c r="K47" s="40">
        <f t="shared" si="17"/>
        <v>5.4448999999999996</v>
      </c>
      <c r="P47" s="31"/>
      <c r="Q47" s="31" t="s">
        <v>25</v>
      </c>
      <c r="R47" s="70">
        <v>0</v>
      </c>
      <c r="S47" s="65">
        <v>0</v>
      </c>
      <c r="T47" s="65">
        <v>0</v>
      </c>
      <c r="U47" s="66">
        <v>0</v>
      </c>
      <c r="V47" s="93">
        <f>IF(  V34 = 0,  V8,  AVERAGE(U8:W8)  )</f>
        <v>5.7389500000000003E-2</v>
      </c>
      <c r="W47" s="73">
        <v>0</v>
      </c>
      <c r="Z47" s="2">
        <v>40</v>
      </c>
      <c r="AA47" s="85">
        <v>5.4723432306743147E-2</v>
      </c>
      <c r="AB47" s="85">
        <f t="shared" si="1"/>
        <v>6.2931947152754616E-2</v>
      </c>
      <c r="AC47" s="85">
        <f t="shared" si="2"/>
        <v>4.6514917460731671E-2</v>
      </c>
      <c r="AD47" s="86"/>
      <c r="AE47" s="87">
        <f t="shared" si="3"/>
        <v>0.12190612081317791</v>
      </c>
      <c r="AF47" s="87">
        <f t="shared" si="0"/>
        <v>8.9749971505521289E-2</v>
      </c>
      <c r="AG47" s="87">
        <f t="shared" si="0"/>
        <v>0.16598000690412232</v>
      </c>
      <c r="AI47" s="29">
        <v>0.15</v>
      </c>
    </row>
    <row r="48" spans="2:35" ht="19" customHeight="1" x14ac:dyDescent="0.35">
      <c r="B48" s="10">
        <v>7</v>
      </c>
      <c r="C48" s="33">
        <v>6.0350000000000001</v>
      </c>
      <c r="D48" s="19">
        <v>4.2610000000000001</v>
      </c>
      <c r="E48" s="15">
        <v>3.262</v>
      </c>
      <c r="F48" s="15">
        <v>2.6259999999999999</v>
      </c>
      <c r="G48" s="15">
        <v>3.7309999999999999</v>
      </c>
      <c r="H48" s="15">
        <v>2.2260000000000004</v>
      </c>
      <c r="I48" s="15">
        <f t="shared" si="15"/>
        <v>2.9612499999999997</v>
      </c>
      <c r="J48" s="20">
        <f t="shared" si="16"/>
        <v>-0.59224999999999994</v>
      </c>
      <c r="K48" s="13">
        <f t="shared" si="17"/>
        <v>5.4427500000000002</v>
      </c>
      <c r="P48" s="31"/>
      <c r="Q48" s="31" t="s">
        <v>26</v>
      </c>
      <c r="R48" s="71">
        <v>0</v>
      </c>
      <c r="S48" s="67">
        <v>0</v>
      </c>
      <c r="T48" s="67">
        <v>0</v>
      </c>
      <c r="U48" s="68">
        <v>0</v>
      </c>
      <c r="V48" s="94">
        <f t="shared" ref="V48:V56" si="18">IF(  V35 = 0,  V9,  AVERAGE(U9:W9)  )</f>
        <v>5.4433999999999996E-2</v>
      </c>
      <c r="W48" s="74">
        <v>0</v>
      </c>
      <c r="Z48" s="2">
        <v>41</v>
      </c>
      <c r="AA48" s="85">
        <v>5.4728662104071013E-2</v>
      </c>
      <c r="AB48" s="85">
        <f t="shared" si="1"/>
        <v>6.2937961419681665E-2</v>
      </c>
      <c r="AC48" s="85">
        <f t="shared" si="2"/>
        <v>4.6519362788460361E-2</v>
      </c>
      <c r="AD48" s="86"/>
      <c r="AE48" s="87">
        <f t="shared" si="3"/>
        <v>0.1155579166359838</v>
      </c>
      <c r="AF48" s="87">
        <f t="shared" si="0"/>
        <v>8.4416887992842526E-2</v>
      </c>
      <c r="AG48" s="87">
        <f t="shared" si="0"/>
        <v>0.15857533658313827</v>
      </c>
      <c r="AI48" s="29">
        <v>0.15</v>
      </c>
    </row>
    <row r="49" spans="2:35" ht="19" customHeight="1" x14ac:dyDescent="0.35">
      <c r="B49" s="10">
        <v>8</v>
      </c>
      <c r="C49" s="33">
        <v>6.02</v>
      </c>
      <c r="D49" s="19">
        <v>4.1979999999999995</v>
      </c>
      <c r="E49" s="15">
        <v>3.2239999999999998</v>
      </c>
      <c r="F49" s="15">
        <v>2.5539999999999994</v>
      </c>
      <c r="G49" s="15">
        <v>3.6489999999999996</v>
      </c>
      <c r="H49" s="15">
        <v>2.1969999999999996</v>
      </c>
      <c r="I49" s="15">
        <f t="shared" si="15"/>
        <v>2.9059999999999997</v>
      </c>
      <c r="J49" s="20">
        <f t="shared" si="16"/>
        <v>-0.58119999999999994</v>
      </c>
      <c r="K49" s="13">
        <f t="shared" si="17"/>
        <v>5.4387999999999996</v>
      </c>
      <c r="P49" s="31"/>
      <c r="Q49" s="31" t="s">
        <v>27</v>
      </c>
      <c r="R49" s="71">
        <v>0</v>
      </c>
      <c r="S49" s="67">
        <v>0</v>
      </c>
      <c r="T49" s="67">
        <v>0</v>
      </c>
      <c r="U49" s="68">
        <v>0</v>
      </c>
      <c r="V49" s="94">
        <f t="shared" si="18"/>
        <v>5.3874499999999992E-2</v>
      </c>
      <c r="W49" s="74">
        <v>0</v>
      </c>
      <c r="Z49" s="2">
        <v>42</v>
      </c>
      <c r="AA49" s="85">
        <v>5.4733715091769719E-2</v>
      </c>
      <c r="AB49" s="85">
        <f t="shared" si="1"/>
        <v>6.2943772355535166E-2</v>
      </c>
      <c r="AC49" s="85">
        <f t="shared" si="2"/>
        <v>4.6523657828004258E-2</v>
      </c>
      <c r="AD49" s="86"/>
      <c r="AE49" s="87">
        <f t="shared" si="3"/>
        <v>0.1095399680864873</v>
      </c>
      <c r="AF49" s="87">
        <f t="shared" si="0"/>
        <v>7.9400436541219394E-2</v>
      </c>
      <c r="AG49" s="87">
        <f t="shared" si="0"/>
        <v>0.15150061802847528</v>
      </c>
      <c r="AI49" s="29">
        <v>0.15</v>
      </c>
    </row>
    <row r="50" spans="2:35" ht="19" customHeight="1" x14ac:dyDescent="0.35">
      <c r="B50" s="10">
        <v>9</v>
      </c>
      <c r="C50" s="33">
        <v>6.0040000000000004</v>
      </c>
      <c r="D50" s="19">
        <v>4.1270000000000007</v>
      </c>
      <c r="E50" s="15">
        <v>3.1820000000000004</v>
      </c>
      <c r="F50" s="15">
        <v>2.4890000000000003</v>
      </c>
      <c r="G50" s="15">
        <v>3.5710000000000002</v>
      </c>
      <c r="H50" s="15">
        <v>2.1640000000000006</v>
      </c>
      <c r="I50" s="15">
        <f t="shared" si="15"/>
        <v>2.8515000000000001</v>
      </c>
      <c r="J50" s="20">
        <f t="shared" si="16"/>
        <v>-0.57030000000000003</v>
      </c>
      <c r="K50" s="13">
        <f t="shared" si="17"/>
        <v>5.4337</v>
      </c>
      <c r="P50" s="31"/>
      <c r="Q50" s="31" t="s">
        <v>28</v>
      </c>
      <c r="R50" s="71">
        <v>0</v>
      </c>
      <c r="S50" s="67">
        <v>0</v>
      </c>
      <c r="T50" s="67">
        <v>0</v>
      </c>
      <c r="U50" s="68">
        <v>0</v>
      </c>
      <c r="V50" s="94">
        <f t="shared" si="18"/>
        <v>5.3879499999999997E-2</v>
      </c>
      <c r="W50" s="74">
        <v>0</v>
      </c>
      <c r="Z50" s="2">
        <v>43</v>
      </c>
      <c r="AA50" s="85">
        <v>5.4738600157636208E-2</v>
      </c>
      <c r="AB50" s="85">
        <f t="shared" si="1"/>
        <v>6.2949390181281636E-2</v>
      </c>
      <c r="AC50" s="85">
        <f t="shared" si="2"/>
        <v>4.6527810133990773E-2</v>
      </c>
      <c r="AD50" s="86"/>
      <c r="AE50" s="87">
        <f t="shared" si="3"/>
        <v>0.1038351260481387</v>
      </c>
      <c r="AF50" s="87">
        <f t="shared" si="0"/>
        <v>7.4681846577534461E-2</v>
      </c>
      <c r="AG50" s="87">
        <f t="shared" si="0"/>
        <v>0.14474118370934547</v>
      </c>
      <c r="AI50" s="29">
        <v>0.15</v>
      </c>
    </row>
    <row r="51" spans="2:35" ht="19" customHeight="1" thickBot="1" x14ac:dyDescent="0.4">
      <c r="B51" s="11">
        <v>10</v>
      </c>
      <c r="C51" s="34">
        <v>5.9870000000000001</v>
      </c>
      <c r="D51" s="21">
        <v>4.048</v>
      </c>
      <c r="E51" s="22">
        <v>3.14</v>
      </c>
      <c r="F51" s="22">
        <v>2.4329999999999998</v>
      </c>
      <c r="G51" s="22">
        <v>3.5</v>
      </c>
      <c r="H51" s="22">
        <v>2.13</v>
      </c>
      <c r="I51" s="22">
        <f t="shared" si="15"/>
        <v>2.8007500000000003</v>
      </c>
      <c r="J51" s="23">
        <f t="shared" si="16"/>
        <v>-0.56015000000000004</v>
      </c>
      <c r="K51" s="14">
        <f t="shared" si="17"/>
        <v>5.42685</v>
      </c>
      <c r="P51" s="31"/>
      <c r="Q51" s="31" t="s">
        <v>29</v>
      </c>
      <c r="R51" s="71">
        <v>0</v>
      </c>
      <c r="S51" s="67">
        <v>0</v>
      </c>
      <c r="T51" s="67">
        <v>0</v>
      </c>
      <c r="U51" s="68">
        <v>0</v>
      </c>
      <c r="V51" s="94">
        <f>IF(  V38 = 0,  V12,  AVERAGE(U12:W12)  )</f>
        <v>5.4002499999999995E-2</v>
      </c>
      <c r="W51" s="74">
        <v>0</v>
      </c>
      <c r="Z51" s="2">
        <v>44</v>
      </c>
      <c r="AA51" s="85">
        <v>5.4743325546495303E-2</v>
      </c>
      <c r="AB51" s="85">
        <f t="shared" si="1"/>
        <v>6.2954824378469595E-2</v>
      </c>
      <c r="AC51" s="85">
        <f t="shared" si="2"/>
        <v>4.6531826714521003E-2</v>
      </c>
      <c r="AD51" s="86"/>
      <c r="AE51" s="87">
        <f t="shared" si="3"/>
        <v>9.8427128745865192E-2</v>
      </c>
      <c r="AF51" s="87">
        <f t="shared" si="0"/>
        <v>7.024345729203231E-2</v>
      </c>
      <c r="AG51" s="87">
        <f t="shared" si="0"/>
        <v>0.13828301489528486</v>
      </c>
      <c r="AI51" s="29">
        <v>0.15</v>
      </c>
    </row>
    <row r="52" spans="2:35" ht="19" customHeight="1" x14ac:dyDescent="0.35">
      <c r="P52" s="31"/>
      <c r="Q52" s="31" t="s">
        <v>30</v>
      </c>
      <c r="R52" s="70">
        <v>0</v>
      </c>
      <c r="S52" s="65">
        <v>0</v>
      </c>
      <c r="T52" s="65">
        <v>0</v>
      </c>
      <c r="U52" s="65">
        <v>0</v>
      </c>
      <c r="V52" s="43">
        <f t="shared" si="18"/>
        <v>5.4077500000000001E-2</v>
      </c>
      <c r="W52" s="73">
        <v>0</v>
      </c>
      <c r="Z52" s="2">
        <v>45</v>
      </c>
      <c r="AA52" s="85">
        <v>5.4747898923704241E-2</v>
      </c>
      <c r="AB52" s="85">
        <f t="shared" si="1"/>
        <v>6.2960083762259866E-2</v>
      </c>
      <c r="AC52" s="85">
        <f t="shared" si="2"/>
        <v>4.6535714085148602E-2</v>
      </c>
      <c r="AD52" s="86"/>
      <c r="AE52" s="87">
        <f t="shared" si="3"/>
        <v>9.3300556146856728E-2</v>
      </c>
      <c r="AF52" s="87">
        <f t="shared" si="0"/>
        <v>6.6068652344800263E-2</v>
      </c>
      <c r="AG52" s="87">
        <f t="shared" si="0"/>
        <v>0.13211271325569246</v>
      </c>
      <c r="AI52" s="29">
        <v>0.15</v>
      </c>
    </row>
    <row r="53" spans="2:35" ht="19" customHeight="1" x14ac:dyDescent="0.35">
      <c r="P53" s="31"/>
      <c r="Q53" s="31" t="s">
        <v>31</v>
      </c>
      <c r="R53" s="71">
        <v>0</v>
      </c>
      <c r="S53" s="67">
        <v>0</v>
      </c>
      <c r="T53" s="67">
        <v>0</v>
      </c>
      <c r="U53" s="67">
        <v>0</v>
      </c>
      <c r="V53" s="44">
        <f t="shared" si="18"/>
        <v>5.4108499999999997E-2</v>
      </c>
      <c r="W53" s="74">
        <v>0</v>
      </c>
      <c r="Z53" s="2">
        <v>46</v>
      </c>
      <c r="AA53" s="85">
        <v>5.4752327430770853E-2</v>
      </c>
      <c r="AB53" s="85">
        <f t="shared" si="1"/>
        <v>6.296517654538647E-2</v>
      </c>
      <c r="AC53" s="85">
        <f t="shared" si="2"/>
        <v>4.6539478316155222E-2</v>
      </c>
      <c r="AD53" s="86"/>
      <c r="AE53" s="87">
        <f t="shared" si="3"/>
        <v>8.8440786672941599E-2</v>
      </c>
      <c r="AF53" s="87">
        <f t="shared" si="0"/>
        <v>6.2141798379589018E-2</v>
      </c>
      <c r="AG53" s="87">
        <f t="shared" si="0"/>
        <v>0.12621747367446134</v>
      </c>
      <c r="AI53" s="29">
        <v>0.15</v>
      </c>
    </row>
    <row r="54" spans="2:35" ht="19" customHeight="1" x14ac:dyDescent="0.35">
      <c r="P54" s="31"/>
      <c r="Q54" s="31" t="s">
        <v>32</v>
      </c>
      <c r="R54" s="71">
        <v>0</v>
      </c>
      <c r="S54" s="67">
        <v>0</v>
      </c>
      <c r="T54" s="67">
        <v>0</v>
      </c>
      <c r="U54" s="67">
        <v>0</v>
      </c>
      <c r="V54" s="44">
        <f t="shared" si="18"/>
        <v>5.4113499999999995E-2</v>
      </c>
      <c r="W54" s="74">
        <v>0</v>
      </c>
      <c r="Z54" s="2">
        <v>47</v>
      </c>
      <c r="AA54" s="85">
        <v>5.4756617734213142E-2</v>
      </c>
      <c r="AB54" s="85">
        <f t="shared" si="1"/>
        <v>6.2970110394345108E-2</v>
      </c>
      <c r="AC54" s="85">
        <f t="shared" si="2"/>
        <v>4.6543125074081169E-2</v>
      </c>
      <c r="AD54" s="86"/>
      <c r="AE54" s="87">
        <f t="shared" si="3"/>
        <v>8.3833956110743207E-2</v>
      </c>
      <c r="AF54" s="87">
        <f t="shared" si="0"/>
        <v>5.8448187126797307E-2</v>
      </c>
      <c r="AG54" s="87">
        <f t="shared" si="0"/>
        <v>0.12058505823055941</v>
      </c>
      <c r="AI54" s="29">
        <v>0.15</v>
      </c>
    </row>
    <row r="55" spans="2:35" ht="19" customHeight="1" x14ac:dyDescent="0.35">
      <c r="B55" s="145" t="s">
        <v>43</v>
      </c>
      <c r="C55" s="146"/>
      <c r="D55" s="146"/>
      <c r="E55" s="146"/>
      <c r="F55" s="146"/>
      <c r="G55" s="146"/>
      <c r="H55" s="146"/>
      <c r="I55" s="146"/>
      <c r="J55" s="146"/>
      <c r="K55" s="147"/>
      <c r="P55" s="31"/>
      <c r="Q55" s="31" t="s">
        <v>33</v>
      </c>
      <c r="R55" s="71">
        <v>0</v>
      </c>
      <c r="S55" s="67">
        <v>0</v>
      </c>
      <c r="T55" s="67">
        <v>0</v>
      </c>
      <c r="U55" s="67">
        <v>0</v>
      </c>
      <c r="V55" s="44">
        <f t="shared" si="18"/>
        <v>5.4086999999999996E-2</v>
      </c>
      <c r="W55" s="74">
        <v>0</v>
      </c>
      <c r="Z55" s="2">
        <v>48</v>
      </c>
      <c r="AA55" s="85">
        <v>5.4760776068651262E-2</v>
      </c>
      <c r="AB55" s="85">
        <f t="shared" si="1"/>
        <v>6.2974892478948941E-2</v>
      </c>
      <c r="AC55" s="85">
        <f t="shared" si="2"/>
        <v>4.654665965835357E-2</v>
      </c>
      <c r="AD55" s="86"/>
      <c r="AE55" s="87">
        <f t="shared" si="3"/>
        <v>7.9466918610846718E-2</v>
      </c>
      <c r="AF55" s="87">
        <f t="shared" si="0"/>
        <v>5.4973980889344957E-2</v>
      </c>
      <c r="AG55" s="87">
        <f t="shared" si="0"/>
        <v>0.11520377129688518</v>
      </c>
      <c r="AI55" s="29">
        <v>0.15</v>
      </c>
    </row>
    <row r="56" spans="2:35" ht="19" customHeight="1" thickBot="1" x14ac:dyDescent="0.4">
      <c r="B56" s="148"/>
      <c r="C56" s="149"/>
      <c r="D56" s="149"/>
      <c r="E56" s="149"/>
      <c r="F56" s="149"/>
      <c r="G56" s="149"/>
      <c r="H56" s="149"/>
      <c r="I56" s="149"/>
      <c r="J56" s="149"/>
      <c r="K56" s="150"/>
      <c r="P56" s="31"/>
      <c r="Q56" s="31" t="s">
        <v>34</v>
      </c>
      <c r="R56" s="72">
        <v>0</v>
      </c>
      <c r="S56" s="69">
        <v>0</v>
      </c>
      <c r="T56" s="69">
        <v>0</v>
      </c>
      <c r="U56" s="69">
        <v>0</v>
      </c>
      <c r="V56" s="45">
        <f t="shared" si="18"/>
        <v>5.4044999999999996E-2</v>
      </c>
      <c r="W56" s="75">
        <v>0</v>
      </c>
      <c r="Z56" s="2">
        <v>49</v>
      </c>
      <c r="AA56" s="85">
        <v>5.4764808274936794E-2</v>
      </c>
      <c r="AB56" s="85">
        <f t="shared" si="1"/>
        <v>6.2979529516177302E-2</v>
      </c>
      <c r="AC56" s="85">
        <f t="shared" si="2"/>
        <v>4.6550087033696272E-2</v>
      </c>
      <c r="AD56" s="86"/>
      <c r="AE56" s="87">
        <f t="shared" si="3"/>
        <v>7.5327209672393591E-2</v>
      </c>
      <c r="AF56" s="87">
        <f t="shared" si="0"/>
        <v>5.1706161216733194E-2</v>
      </c>
      <c r="AG56" s="87">
        <f t="shared" si="0"/>
        <v>0.11006243571156402</v>
      </c>
      <c r="AI56" s="29">
        <v>0.15</v>
      </c>
    </row>
    <row r="57" spans="2:35" ht="19" customHeight="1" x14ac:dyDescent="0.35">
      <c r="B57" s="151"/>
      <c r="C57" s="152"/>
      <c r="D57" s="152"/>
      <c r="E57" s="152"/>
      <c r="F57" s="152"/>
      <c r="G57" s="152"/>
      <c r="H57" s="152"/>
      <c r="I57" s="152"/>
      <c r="J57" s="152"/>
      <c r="K57" s="153"/>
      <c r="Z57" s="2">
        <v>50</v>
      </c>
      <c r="AA57" s="85">
        <v>5.4768719833983015E-2</v>
      </c>
      <c r="AB57" s="85">
        <f t="shared" si="1"/>
        <v>6.2984027809080467E-2</v>
      </c>
      <c r="AC57" s="85">
        <f t="shared" si="2"/>
        <v>4.6553411858885563E-2</v>
      </c>
      <c r="AD57" s="86"/>
      <c r="AE57" s="87">
        <f t="shared" si="3"/>
        <v>7.140301101442155E-2</v>
      </c>
      <c r="AF57" s="87">
        <f t="shared" si="0"/>
        <v>4.8632480583506596E-2</v>
      </c>
      <c r="AG57" s="87">
        <f t="shared" si="0"/>
        <v>0.10515036997754772</v>
      </c>
      <c r="AI57" s="29">
        <v>0.15</v>
      </c>
    </row>
    <row r="58" spans="2:35" ht="19" customHeight="1" x14ac:dyDescent="0.35">
      <c r="Z58" s="2" t="s">
        <v>36</v>
      </c>
      <c r="AA58" s="85">
        <v>5.4772515896897245E-2</v>
      </c>
      <c r="AB58" s="85">
        <f t="shared" si="1"/>
        <v>6.2988393281431826E-2</v>
      </c>
      <c r="AC58" s="85">
        <f t="shared" si="2"/>
        <v>4.6556638512362657E-2</v>
      </c>
      <c r="AD58" s="86"/>
      <c r="AE58" s="87">
        <f xml:space="preserve"> ( 1 +AA58 ) ^-($Z57 + 1  - 0.5)</f>
        <v>6.7683117239778656E-2</v>
      </c>
      <c r="AF58" s="87">
        <f xml:space="preserve"> ( 1 +AB58 ) ^-($Z57 + 1  - 0.5)</f>
        <v>4.5741416898519051E-2</v>
      </c>
      <c r="AG58" s="87">
        <f xml:space="preserve"> ( 1 +AC58 ) ^-($Z57 + 1  - 0.5)</f>
        <v>0.1004573664478051</v>
      </c>
      <c r="AI58" s="29">
        <v>0.15</v>
      </c>
    </row>
    <row r="59" spans="2:35" ht="19" customHeight="1" x14ac:dyDescent="0.35">
      <c r="B59" s="92" t="str">
        <f>"Technical note on the calculation of the Nepali risk-free interest rates term structure at " &amp; G3</f>
        <v>Technical note on the calculation of the Nepali risk-free interest rates term structure at  End-Asoj (2081)</v>
      </c>
      <c r="C59" s="88"/>
      <c r="D59" s="88"/>
      <c r="E59" s="88"/>
      <c r="F59" s="88"/>
      <c r="G59" s="88"/>
      <c r="H59" s="88"/>
      <c r="I59" s="88"/>
      <c r="J59" s="88"/>
      <c r="K59" s="89"/>
      <c r="AB59" s="84"/>
      <c r="AC59" s="84"/>
      <c r="AF59" s="84"/>
      <c r="AG59" s="84"/>
      <c r="AI59" s="84"/>
    </row>
    <row r="60" spans="2:35" ht="19" customHeight="1" x14ac:dyDescent="0.35">
      <c r="B60" s="90"/>
      <c r="C60" s="100"/>
      <c r="D60" s="100"/>
      <c r="E60" s="100"/>
      <c r="F60" s="100"/>
      <c r="G60" s="100"/>
      <c r="H60" s="100"/>
      <c r="I60" s="100"/>
      <c r="J60" s="100"/>
      <c r="K60" s="101"/>
      <c r="AB60" s="84"/>
      <c r="AC60" s="84"/>
      <c r="AF60" s="84"/>
      <c r="AG60" s="84"/>
      <c r="AI60" s="84"/>
    </row>
    <row r="61" spans="2:35" ht="19" customHeight="1" x14ac:dyDescent="0.35">
      <c r="B61" s="90"/>
      <c r="C61" s="184" t="s">
        <v>74</v>
      </c>
      <c r="D61" s="184"/>
      <c r="E61" s="184"/>
      <c r="F61" s="184"/>
      <c r="G61" s="184"/>
      <c r="H61" s="184"/>
      <c r="I61" s="184"/>
      <c r="J61" s="184"/>
      <c r="K61" s="185"/>
      <c r="AB61" s="84"/>
      <c r="AC61" s="84"/>
      <c r="AF61" s="84"/>
      <c r="AG61" s="84"/>
      <c r="AI61" s="84"/>
    </row>
    <row r="62" spans="2:35" ht="19" customHeight="1" x14ac:dyDescent="0.35">
      <c r="B62" s="90"/>
      <c r="C62" s="184"/>
      <c r="D62" s="184"/>
      <c r="E62" s="184"/>
      <c r="F62" s="184"/>
      <c r="G62" s="184"/>
      <c r="H62" s="184"/>
      <c r="I62" s="184"/>
      <c r="J62" s="184"/>
      <c r="K62" s="185"/>
      <c r="AB62" s="84"/>
      <c r="AC62" s="84"/>
      <c r="AF62" s="84"/>
      <c r="AG62" s="84"/>
      <c r="AI62" s="84"/>
    </row>
    <row r="63" spans="2:35" ht="19" customHeight="1" x14ac:dyDescent="0.35">
      <c r="B63" s="90"/>
      <c r="C63" s="184"/>
      <c r="D63" s="184"/>
      <c r="E63" s="184"/>
      <c r="F63" s="184"/>
      <c r="G63" s="184"/>
      <c r="H63" s="184"/>
      <c r="I63" s="184"/>
      <c r="J63" s="184"/>
      <c r="K63" s="185"/>
      <c r="AB63" s="84"/>
      <c r="AC63" s="84"/>
      <c r="AF63" s="84"/>
      <c r="AG63" s="84"/>
      <c r="AI63" s="84"/>
    </row>
    <row r="64" spans="2:35" ht="19" customHeight="1" x14ac:dyDescent="0.35">
      <c r="B64" s="90"/>
      <c r="C64" s="184"/>
      <c r="D64" s="184"/>
      <c r="E64" s="184"/>
      <c r="F64" s="184"/>
      <c r="G64" s="184"/>
      <c r="H64" s="184"/>
      <c r="I64" s="184"/>
      <c r="J64" s="184"/>
      <c r="K64" s="185"/>
      <c r="AB64" s="84"/>
      <c r="AC64" s="84"/>
      <c r="AF64" s="84"/>
      <c r="AG64" s="84"/>
      <c r="AI64" s="84"/>
    </row>
    <row r="65" spans="2:35" ht="19" customHeight="1" x14ac:dyDescent="0.35">
      <c r="B65" s="90"/>
      <c r="C65" s="184"/>
      <c r="D65" s="184"/>
      <c r="E65" s="184"/>
      <c r="F65" s="184"/>
      <c r="G65" s="184"/>
      <c r="H65" s="184"/>
      <c r="I65" s="184"/>
      <c r="J65" s="184"/>
      <c r="K65" s="185"/>
      <c r="AB65" s="84"/>
      <c r="AC65" s="84"/>
      <c r="AF65" s="84"/>
      <c r="AG65" s="84"/>
      <c r="AI65" s="84"/>
    </row>
    <row r="66" spans="2:35" ht="19" customHeight="1" x14ac:dyDescent="0.35">
      <c r="B66" s="90"/>
      <c r="C66" s="184"/>
      <c r="D66" s="184"/>
      <c r="E66" s="184"/>
      <c r="F66" s="184"/>
      <c r="G66" s="184"/>
      <c r="H66" s="184"/>
      <c r="I66" s="184"/>
      <c r="J66" s="184"/>
      <c r="K66" s="185"/>
      <c r="AB66" s="84"/>
      <c r="AC66" s="84"/>
      <c r="AF66" s="84"/>
      <c r="AG66" s="84"/>
      <c r="AI66" s="84"/>
    </row>
    <row r="67" spans="2:35" ht="19" customHeight="1" x14ac:dyDescent="0.35">
      <c r="B67" s="90"/>
      <c r="C67" s="184"/>
      <c r="D67" s="184"/>
      <c r="E67" s="184"/>
      <c r="F67" s="184"/>
      <c r="G67" s="184"/>
      <c r="H67" s="184"/>
      <c r="I67" s="184"/>
      <c r="J67" s="184"/>
      <c r="K67" s="185"/>
      <c r="AB67" s="84"/>
      <c r="AC67" s="84"/>
      <c r="AF67" s="84"/>
      <c r="AG67" s="84"/>
      <c r="AI67" s="84"/>
    </row>
    <row r="68" spans="2:35" ht="19" customHeight="1" x14ac:dyDescent="0.35">
      <c r="B68" s="91"/>
      <c r="C68" s="102"/>
      <c r="D68" s="102"/>
      <c r="E68" s="102"/>
      <c r="F68" s="102"/>
      <c r="G68" s="102"/>
      <c r="H68" s="102"/>
      <c r="I68" s="102"/>
      <c r="J68" s="102"/>
      <c r="K68" s="103"/>
    </row>
    <row r="70" spans="2:35" ht="19" customHeight="1" x14ac:dyDescent="0.35">
      <c r="B70" s="156" t="s">
        <v>19</v>
      </c>
      <c r="C70" s="157"/>
      <c r="D70" s="157"/>
      <c r="E70" s="157"/>
      <c r="F70" s="157"/>
      <c r="G70" s="157"/>
      <c r="H70" s="157"/>
      <c r="I70" s="157"/>
      <c r="J70" s="157"/>
      <c r="K70" s="158"/>
    </row>
    <row r="71" spans="2:35" ht="19" customHeight="1" x14ac:dyDescent="0.35">
      <c r="B71" s="159"/>
      <c r="C71" s="160"/>
      <c r="D71" s="160"/>
      <c r="E71" s="160"/>
      <c r="F71" s="160"/>
      <c r="G71" s="160"/>
      <c r="H71" s="160"/>
      <c r="I71" s="160"/>
      <c r="J71" s="160"/>
      <c r="K71" s="161"/>
    </row>
    <row r="72" spans="2:35" ht="19" customHeight="1" x14ac:dyDescent="0.35">
      <c r="B72" s="162"/>
      <c r="C72" s="163"/>
      <c r="D72" s="163"/>
      <c r="E72" s="163"/>
      <c r="F72" s="163"/>
      <c r="G72" s="163"/>
      <c r="H72" s="163"/>
      <c r="I72" s="163"/>
      <c r="J72" s="163"/>
      <c r="K72" s="164"/>
    </row>
  </sheetData>
  <mergeCells count="24">
    <mergeCell ref="Q4:W4"/>
    <mergeCell ref="AA4:AC4"/>
    <mergeCell ref="AE4:AG4"/>
    <mergeCell ref="B2:K2"/>
    <mergeCell ref="AA2:AC2"/>
    <mergeCell ref="AE2:AG2"/>
    <mergeCell ref="AA3:AC3"/>
    <mergeCell ref="AE3:AG3"/>
    <mergeCell ref="B55:K57"/>
    <mergeCell ref="C61:K67"/>
    <mergeCell ref="B70:K72"/>
    <mergeCell ref="AI5:AI7"/>
    <mergeCell ref="D7:I7"/>
    <mergeCell ref="K7:K8"/>
    <mergeCell ref="D23:I23"/>
    <mergeCell ref="K23:K24"/>
    <mergeCell ref="D39:I39"/>
    <mergeCell ref="K39:K40"/>
    <mergeCell ref="AA5:AA7"/>
    <mergeCell ref="AB5:AB7"/>
    <mergeCell ref="AC5:AC7"/>
    <mergeCell ref="AE5:AE7"/>
    <mergeCell ref="AF5:AF7"/>
    <mergeCell ref="AG5:AG7"/>
  </mergeCells>
  <conditionalFormatting sqref="R47:V56">
    <cfRule type="expression" dxfId="13" priority="1">
      <formula>R34=1</formula>
    </cfRule>
  </conditionalFormatting>
  <conditionalFormatting sqref="S34:V43">
    <cfRule type="expression" dxfId="12" priority="2">
      <formula>S34 = 1</formula>
    </cfRule>
  </conditionalFormatting>
  <hyperlinks>
    <hyperlink ref="F5:I5" location="Calculations_OIS!AW11" display="Calculations_OIS!AW11" xr:uid="{AEE0D3A1-6ECF-49EF-AB10-386982FA43E0}"/>
  </hyperlinks>
  <printOptions horizontalCentered="1" verticalCentered="1"/>
  <pageMargins left="0.5118110236220472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984A6-7679-4387-A7DB-3A33B664A766}">
  <sheetPr codeName="Sheet10">
    <tabColor theme="2" tint="-9.9978637043366805E-2"/>
  </sheetPr>
  <dimension ref="B1:AI72"/>
  <sheetViews>
    <sheetView topLeftCell="P1" zoomScale="80" zoomScaleNormal="80" workbookViewId="0"/>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5" width="8.7265625" style="1"/>
    <col min="16" max="16" width="13.54296875" style="1" customWidth="1"/>
    <col min="17" max="17" width="13.54296875" style="2" customWidth="1"/>
    <col min="18" max="23" width="13.54296875" style="1" customWidth="1"/>
    <col min="24" max="25" width="8.7265625" style="1"/>
    <col min="26" max="26" width="5.1796875" style="1" customWidth="1"/>
    <col min="27" max="29" width="18.54296875" style="1" customWidth="1"/>
    <col min="30" max="30" width="5.26953125" style="1" customWidth="1"/>
    <col min="31" max="33" width="18.54296875" style="1" customWidth="1"/>
    <col min="34" max="34" width="8.7265625" style="1"/>
    <col min="35" max="35" width="12.54296875" style="1" customWidth="1"/>
    <col min="36" max="16384" width="8.7265625" style="1"/>
  </cols>
  <sheetData>
    <row r="1" spans="2:35" ht="35.15" customHeight="1" x14ac:dyDescent="0.35"/>
    <row r="2" spans="2:35" ht="21" customHeight="1" x14ac:dyDescent="0.35">
      <c r="B2" s="182" t="s">
        <v>64</v>
      </c>
      <c r="C2" s="182"/>
      <c r="D2" s="182"/>
      <c r="E2" s="182"/>
      <c r="F2" s="182"/>
      <c r="G2" s="182"/>
      <c r="H2" s="182"/>
      <c r="I2" s="182"/>
      <c r="J2" s="182"/>
      <c r="K2" s="182"/>
      <c r="AA2" s="180" t="s">
        <v>66</v>
      </c>
      <c r="AB2" s="180"/>
      <c r="AC2" s="180"/>
      <c r="AE2" s="180" t="s">
        <v>45</v>
      </c>
      <c r="AF2" s="180"/>
      <c r="AG2" s="180"/>
    </row>
    <row r="3" spans="2:35" ht="19" customHeight="1" x14ac:dyDescent="0.35">
      <c r="B3" s="36" t="s">
        <v>47</v>
      </c>
      <c r="D3" s="2"/>
      <c r="F3" s="42" t="s">
        <v>22</v>
      </c>
      <c r="G3" s="36" t="s">
        <v>69</v>
      </c>
      <c r="H3" s="35"/>
      <c r="I3" s="35"/>
      <c r="J3" s="28" t="s">
        <v>16</v>
      </c>
      <c r="K3" s="27">
        <v>0.75</v>
      </c>
      <c r="Q3" s="36"/>
      <c r="X3" s="24"/>
      <c r="AA3" s="181" t="s">
        <v>69</v>
      </c>
      <c r="AB3" s="181"/>
      <c r="AC3" s="181"/>
      <c r="AE3" s="181" t="str">
        <f>AA3</f>
        <v> End-Bhadau (2081)</v>
      </c>
      <c r="AF3" s="181"/>
      <c r="AG3" s="181"/>
    </row>
    <row r="4" spans="2:35" ht="19" customHeight="1" x14ac:dyDescent="0.35">
      <c r="B4" s="37"/>
      <c r="D4" s="2"/>
      <c r="H4" s="35"/>
      <c r="I4" s="35"/>
      <c r="J4" s="28" t="s">
        <v>17</v>
      </c>
      <c r="K4" s="38">
        <v>0.2</v>
      </c>
      <c r="Q4" s="183" t="s">
        <v>24</v>
      </c>
      <c r="R4" s="183"/>
      <c r="S4" s="183"/>
      <c r="T4" s="183"/>
      <c r="U4" s="183"/>
      <c r="V4" s="183"/>
      <c r="W4" s="183"/>
      <c r="AA4" s="178" t="s">
        <v>46</v>
      </c>
      <c r="AB4" s="178"/>
      <c r="AC4" s="178"/>
      <c r="AE4" s="178" t="str">
        <f>AA4</f>
        <v>Nepali risk-free curves - General bucket</v>
      </c>
      <c r="AF4" s="178"/>
      <c r="AG4" s="178"/>
    </row>
    <row r="5" spans="2:35" ht="19" customHeight="1" x14ac:dyDescent="0.35">
      <c r="B5" s="36" t="s">
        <v>35</v>
      </c>
      <c r="C5" s="36"/>
      <c r="D5" s="2"/>
      <c r="E5" s="2"/>
      <c r="G5" s="35"/>
      <c r="H5" s="35"/>
      <c r="I5" s="35"/>
      <c r="J5" s="28" t="s">
        <v>21</v>
      </c>
      <c r="K5" s="26">
        <v>20</v>
      </c>
      <c r="AA5" s="174" t="s">
        <v>23</v>
      </c>
      <c r="AB5" s="174" t="s">
        <v>41</v>
      </c>
      <c r="AC5" s="174" t="s">
        <v>42</v>
      </c>
      <c r="AE5" s="175" t="str">
        <f>AA5</f>
        <v>General 
non-stressed 
zero coupon rates</v>
      </c>
      <c r="AF5" s="175" t="str">
        <f>AB5</f>
        <v>General 
Stress up 
zero coupon rates</v>
      </c>
      <c r="AG5" s="175" t="str">
        <f>AC5</f>
        <v>General 
Stress down 
zero coupon rates</v>
      </c>
      <c r="AI5" s="165" t="s">
        <v>44</v>
      </c>
    </row>
    <row r="6" spans="2:35" ht="19" customHeight="1" x14ac:dyDescent="0.35">
      <c r="B6" s="2"/>
      <c r="C6" s="2"/>
      <c r="D6" s="2"/>
      <c r="E6" s="2"/>
      <c r="F6" s="2"/>
      <c r="G6" s="2"/>
      <c r="H6" s="2"/>
      <c r="AA6" s="174"/>
      <c r="AB6" s="174"/>
      <c r="AC6" s="174"/>
      <c r="AE6" s="176"/>
      <c r="AF6" s="176"/>
      <c r="AG6" s="176"/>
      <c r="AI6" s="166"/>
    </row>
    <row r="7" spans="2:35" ht="19" customHeight="1" thickBot="1" x14ac:dyDescent="0.4">
      <c r="B7" s="5"/>
      <c r="C7" s="2" t="s">
        <v>5</v>
      </c>
      <c r="D7" s="140" t="s">
        <v>14</v>
      </c>
      <c r="E7" s="141"/>
      <c r="F7" s="141"/>
      <c r="G7" s="141"/>
      <c r="H7" s="141"/>
      <c r="I7" s="142"/>
      <c r="K7" s="143" t="s">
        <v>20</v>
      </c>
      <c r="Q7" s="61"/>
      <c r="R7" s="61" t="s">
        <v>52</v>
      </c>
      <c r="S7" s="61" t="s">
        <v>54</v>
      </c>
      <c r="T7" s="61" t="s">
        <v>59</v>
      </c>
      <c r="U7" s="61" t="s">
        <v>63</v>
      </c>
      <c r="V7" s="61" t="s">
        <v>70</v>
      </c>
      <c r="W7" s="61">
        <v>20240930</v>
      </c>
      <c r="AA7" s="174"/>
      <c r="AB7" s="174"/>
      <c r="AC7" s="174"/>
      <c r="AE7" s="177"/>
      <c r="AF7" s="177"/>
      <c r="AG7" s="177"/>
      <c r="AI7" s="167"/>
    </row>
    <row r="8" spans="2:35" ht="19" customHeight="1" x14ac:dyDescent="0.35">
      <c r="B8" s="3"/>
      <c r="C8" s="4" t="s">
        <v>1</v>
      </c>
      <c r="D8" s="6" t="s">
        <v>0</v>
      </c>
      <c r="E8" s="6" t="s">
        <v>13</v>
      </c>
      <c r="F8" s="6" t="s">
        <v>2</v>
      </c>
      <c r="G8" s="6" t="s">
        <v>3</v>
      </c>
      <c r="H8" s="6" t="s">
        <v>68</v>
      </c>
      <c r="I8" s="7" t="s">
        <v>6</v>
      </c>
      <c r="J8" s="8" t="s">
        <v>7</v>
      </c>
      <c r="K8" s="144"/>
      <c r="P8" s="31"/>
      <c r="Q8" s="31" t="s">
        <v>25</v>
      </c>
      <c r="R8" s="43">
        <v>6.2969500000000012E-2</v>
      </c>
      <c r="S8" s="43">
        <v>6.2387499999999999E-2</v>
      </c>
      <c r="T8" s="43">
        <v>6.20835E-2</v>
      </c>
      <c r="U8" s="43">
        <v>6.0461000000000008E-2</v>
      </c>
      <c r="V8" s="46">
        <v>5.8515499999999998E-2</v>
      </c>
      <c r="W8" s="46">
        <v>5.7389500000000003E-2</v>
      </c>
      <c r="Z8" s="2">
        <v>1</v>
      </c>
      <c r="AA8" s="85">
        <v>5.8515688100748552E-2</v>
      </c>
      <c r="AB8" s="85">
        <f>AA8*(1+AI8)</f>
        <v>9.0699316556160259E-2</v>
      </c>
      <c r="AC8" s="85">
        <f>AA8*(1-AI8)</f>
        <v>2.6332059645336844E-2</v>
      </c>
      <c r="AD8" s="86"/>
      <c r="AE8" s="87">
        <f xml:space="preserve"> ( 1 +AA8 ) ^-($Z8 - 0.5)</f>
        <v>0.97196662038836412</v>
      </c>
      <c r="AF8" s="87">
        <f t="shared" ref="AF8:AG57" si="0" xml:space="preserve"> ( 1 +AB8 ) ^-($Z8 - 0.5)</f>
        <v>0.95751917437489009</v>
      </c>
      <c r="AG8" s="87">
        <f t="shared" si="0"/>
        <v>0.98708840946641907</v>
      </c>
      <c r="AI8" s="29">
        <v>0.55000000000000004</v>
      </c>
    </row>
    <row r="9" spans="2:35" ht="19" customHeight="1" thickBot="1" x14ac:dyDescent="0.4">
      <c r="B9" s="25">
        <v>20240930</v>
      </c>
      <c r="C9" s="2"/>
      <c r="D9" s="2"/>
      <c r="E9" s="2"/>
      <c r="F9" s="2"/>
      <c r="G9" s="2"/>
      <c r="H9" s="2"/>
      <c r="I9" s="2"/>
      <c r="J9" s="2"/>
      <c r="P9" s="31"/>
      <c r="Q9" s="31" t="s">
        <v>26</v>
      </c>
      <c r="R9" s="44">
        <v>6.0868499999999999E-2</v>
      </c>
      <c r="S9" s="44">
        <v>5.9854000000000004E-2</v>
      </c>
      <c r="T9" s="44">
        <v>5.9566000000000001E-2</v>
      </c>
      <c r="U9" s="44">
        <v>5.7346500000000002E-2</v>
      </c>
      <c r="V9" s="47">
        <v>5.5447500000000004E-2</v>
      </c>
      <c r="W9" s="47">
        <v>5.4433999999999996E-2</v>
      </c>
      <c r="Z9" s="2">
        <v>2</v>
      </c>
      <c r="AA9" s="85">
        <v>5.5447532729145266E-2</v>
      </c>
      <c r="AB9" s="85">
        <f t="shared" ref="AB9:AB58" si="1">AA9*(1+AI9)</f>
        <v>8.5943675730175167E-2</v>
      </c>
      <c r="AC9" s="85">
        <f t="shared" ref="AC9:AC58" si="2">AA9*(1-AI9)</f>
        <v>2.4951389728115368E-2</v>
      </c>
      <c r="AD9" s="86"/>
      <c r="AE9" s="87">
        <f t="shared" ref="AE9:AE57" si="3" xml:space="preserve"> ( 1 +AA9 ) ^-($Z9 - 0.5)</f>
        <v>0.922242275798416</v>
      </c>
      <c r="AF9" s="87">
        <f t="shared" si="0"/>
        <v>0.88366783934955595</v>
      </c>
      <c r="AG9" s="87">
        <f t="shared" si="0"/>
        <v>0.96370718528673371</v>
      </c>
      <c r="AI9" s="29">
        <v>0.55000000000000004</v>
      </c>
    </row>
    <row r="10" spans="2:35" ht="19" customHeight="1" x14ac:dyDescent="0.35">
      <c r="B10" s="9">
        <v>1</v>
      </c>
      <c r="C10" s="32">
        <v>6.3920000000000003</v>
      </c>
      <c r="D10" s="16">
        <v>4.8740000000000006</v>
      </c>
      <c r="E10" s="16">
        <v>3.1760000000000002</v>
      </c>
      <c r="F10" s="17">
        <v>3.5200000000000005</v>
      </c>
      <c r="G10" s="17">
        <v>4.2250000000000005</v>
      </c>
      <c r="H10" s="17">
        <v>2.1399999999999997</v>
      </c>
      <c r="I10" s="17">
        <f>IF(  ABS( MAX( D10:H10 ) )  &gt;  ABS(  MIN(D10:H10 ) ),
                                                 (  SUM(D10:H10) - ABS( MAX(D10:H10) ) ) / 4,
                                                  (  SUM(D10:H10) +  ABS( MIN(D10:H10)  )  )   / 4 )</f>
        <v>3.2652500000000004</v>
      </c>
      <c r="J10" s="18">
        <f xml:space="preserve"> IF( I10 &gt; 0, MAX( -$K$3, -I10*$K$4 ), MIN( $K$3, -I10*$K$4 )  )</f>
        <v>-0.65305000000000013</v>
      </c>
      <c r="K10" s="12">
        <f>C10+J10</f>
        <v>5.73895</v>
      </c>
      <c r="P10" s="62"/>
      <c r="Q10" s="31" t="s">
        <v>27</v>
      </c>
      <c r="R10" s="44">
        <v>6.0403000000000005E-2</v>
      </c>
      <c r="S10" s="44">
        <v>5.9068499999999996E-2</v>
      </c>
      <c r="T10" s="44">
        <v>5.8774E-2</v>
      </c>
      <c r="U10" s="44">
        <v>5.6396500000000002E-2</v>
      </c>
      <c r="V10" s="47">
        <v>5.4679000000000005E-2</v>
      </c>
      <c r="W10" s="47">
        <v>5.3874499999999992E-2</v>
      </c>
      <c r="Z10" s="2">
        <v>3</v>
      </c>
      <c r="AA10" s="85">
        <v>5.4678994019505378E-2</v>
      </c>
      <c r="AB10" s="85">
        <f t="shared" si="1"/>
        <v>8.4752440730233344E-2</v>
      </c>
      <c r="AC10" s="85">
        <f t="shared" si="2"/>
        <v>2.4605547308777419E-2</v>
      </c>
      <c r="AD10" s="86"/>
      <c r="AE10" s="87">
        <f t="shared" si="3"/>
        <v>0.87538531995725577</v>
      </c>
      <c r="AF10" s="87">
        <f t="shared" si="0"/>
        <v>0.81596853130981628</v>
      </c>
      <c r="AG10" s="87">
        <f t="shared" si="0"/>
        <v>0.94104034419080862</v>
      </c>
      <c r="AI10" s="29">
        <v>0.55000000000000004</v>
      </c>
    </row>
    <row r="11" spans="2:35" ht="19" customHeight="1" x14ac:dyDescent="0.35">
      <c r="B11" s="10">
        <v>2</v>
      </c>
      <c r="C11" s="33">
        <v>6.0729999999999995</v>
      </c>
      <c r="D11" s="19">
        <v>4.5649999999999995</v>
      </c>
      <c r="E11" s="15">
        <v>3.2299999999999995</v>
      </c>
      <c r="F11" s="15">
        <v>3.1149999999999998</v>
      </c>
      <c r="G11" s="15">
        <v>4.0030000000000001</v>
      </c>
      <c r="H11" s="15">
        <v>2.2439999999999998</v>
      </c>
      <c r="I11" s="15">
        <f t="shared" ref="I11:I19" si="4">IF(  ABS( MAX( D11:H11 ) )  &gt;  ABS(  MIN(D11:H11 ) ),
                                                 (  SUM(D11:H11) - ABS( MAX(D11:H11) ) ) / 4,
                                                  (  SUM(D11:H11) +  ABS( MIN(D11:H11)  )  )   / 4 )</f>
        <v>3.1479999999999992</v>
      </c>
      <c r="J11" s="20">
        <f t="shared" ref="J11:J19" si="5" xml:space="preserve"> IF( I11 &gt; 0, MAX( -$K$3, -I11*$K$4 ), MIN( $K$3, -I11*$K$4 )  )</f>
        <v>-0.62959999999999994</v>
      </c>
      <c r="K11" s="13">
        <f t="shared" ref="K11:K19" si="6">C11+J11</f>
        <v>5.4433999999999996</v>
      </c>
      <c r="P11" s="31"/>
      <c r="Q11" s="31" t="s">
        <v>28</v>
      </c>
      <c r="R11" s="44">
        <v>6.0170500000000002E-2</v>
      </c>
      <c r="S11" s="44">
        <v>5.8667999999999998E-2</v>
      </c>
      <c r="T11" s="44">
        <v>5.8368000000000003E-2</v>
      </c>
      <c r="U11" s="44">
        <v>5.6055499999999994E-2</v>
      </c>
      <c r="V11" s="47">
        <v>5.4470499999999998E-2</v>
      </c>
      <c r="W11" s="47">
        <v>5.3879499999999997E-2</v>
      </c>
      <c r="Z11" s="2">
        <v>4</v>
      </c>
      <c r="AA11" s="85">
        <v>5.4470483564397432E-2</v>
      </c>
      <c r="AB11" s="85">
        <f t="shared" si="1"/>
        <v>8.4429249524816022E-2</v>
      </c>
      <c r="AC11" s="85">
        <f t="shared" si="2"/>
        <v>2.4511717603978841E-2</v>
      </c>
      <c r="AD11" s="86"/>
      <c r="AE11" s="87">
        <f t="shared" si="3"/>
        <v>0.8305762403066419</v>
      </c>
      <c r="AF11" s="87">
        <f t="shared" si="0"/>
        <v>0.7530012889077714</v>
      </c>
      <c r="AG11" s="87">
        <f t="shared" si="0"/>
        <v>0.91873602351834094</v>
      </c>
      <c r="AI11" s="29">
        <v>0.55000000000000004</v>
      </c>
    </row>
    <row r="12" spans="2:35" ht="19" customHeight="1" thickBot="1" x14ac:dyDescent="0.4">
      <c r="B12" s="10">
        <v>3</v>
      </c>
      <c r="C12" s="33">
        <v>6.0129999999999999</v>
      </c>
      <c r="D12" s="19">
        <v>4.444</v>
      </c>
      <c r="E12" s="15">
        <v>3.2930000000000001</v>
      </c>
      <c r="F12" s="15">
        <v>2.9470000000000001</v>
      </c>
      <c r="G12" s="15">
        <v>3.9580000000000002</v>
      </c>
      <c r="H12" s="15">
        <v>2.3130000000000002</v>
      </c>
      <c r="I12" s="15">
        <f t="shared" si="4"/>
        <v>3.1277500000000007</v>
      </c>
      <c r="J12" s="20">
        <f t="shared" si="5"/>
        <v>-0.62555000000000016</v>
      </c>
      <c r="K12" s="13">
        <f t="shared" si="6"/>
        <v>5.3874499999999994</v>
      </c>
      <c r="P12" s="31"/>
      <c r="Q12" s="31" t="s">
        <v>29</v>
      </c>
      <c r="R12" s="45">
        <v>6.01615E-2</v>
      </c>
      <c r="S12" s="45">
        <v>5.8615500000000001E-2</v>
      </c>
      <c r="T12" s="45">
        <v>5.8257000000000003E-2</v>
      </c>
      <c r="U12" s="45">
        <v>5.5993500000000002E-2</v>
      </c>
      <c r="V12" s="48">
        <v>5.4453499999999995E-2</v>
      </c>
      <c r="W12" s="48">
        <v>5.4002499999999995E-2</v>
      </c>
      <c r="Z12" s="2">
        <v>5</v>
      </c>
      <c r="AA12" s="85">
        <v>5.4453482727089941E-2</v>
      </c>
      <c r="AB12" s="85">
        <f t="shared" si="1"/>
        <v>7.0789527545216932E-2</v>
      </c>
      <c r="AC12" s="85">
        <f t="shared" si="2"/>
        <v>3.8117437908962958E-2</v>
      </c>
      <c r="AD12" s="86"/>
      <c r="AE12" s="87">
        <f t="shared" si="3"/>
        <v>0.78772854788740942</v>
      </c>
      <c r="AF12" s="87">
        <f t="shared" si="0"/>
        <v>0.73507471149421044</v>
      </c>
      <c r="AG12" s="87">
        <f t="shared" si="0"/>
        <v>0.84506635639435479</v>
      </c>
      <c r="AI12" s="30">
        <v>0.3</v>
      </c>
    </row>
    <row r="13" spans="2:35" ht="19" customHeight="1" x14ac:dyDescent="0.35">
      <c r="B13" s="10">
        <v>4</v>
      </c>
      <c r="C13" s="33">
        <v>6.0119999999999996</v>
      </c>
      <c r="D13" s="19">
        <v>4.3699999999999992</v>
      </c>
      <c r="E13" s="15">
        <v>3.3499999999999996</v>
      </c>
      <c r="F13" s="15">
        <v>2.8509999999999995</v>
      </c>
      <c r="G13" s="15">
        <v>3.9199999999999995</v>
      </c>
      <c r="H13" s="15">
        <v>2.36</v>
      </c>
      <c r="I13" s="15">
        <f t="shared" si="4"/>
        <v>3.12025</v>
      </c>
      <c r="J13" s="20">
        <f t="shared" si="5"/>
        <v>-0.62404999999999999</v>
      </c>
      <c r="K13" s="13">
        <f t="shared" si="6"/>
        <v>5.38795</v>
      </c>
      <c r="P13" s="31"/>
      <c r="Q13" s="31" t="s">
        <v>30</v>
      </c>
      <c r="R13" s="49">
        <v>6.0121000000000001E-2</v>
      </c>
      <c r="S13" s="49">
        <v>5.8567499999999988E-2</v>
      </c>
      <c r="T13" s="49">
        <v>5.8171500000000001E-2</v>
      </c>
      <c r="U13" s="49">
        <v>5.5955999999999999E-2</v>
      </c>
      <c r="V13" s="50">
        <v>5.4448999999999997E-2</v>
      </c>
      <c r="W13" s="50">
        <v>5.4077500000000001E-2</v>
      </c>
      <c r="Z13" s="2">
        <v>6</v>
      </c>
      <c r="AA13" s="85">
        <v>5.4468775995971885E-2</v>
      </c>
      <c r="AB13" s="85">
        <f t="shared" si="1"/>
        <v>7.0809408794763454E-2</v>
      </c>
      <c r="AC13" s="85">
        <f t="shared" si="2"/>
        <v>3.8128143197180317E-2</v>
      </c>
      <c r="AD13" s="86"/>
      <c r="AE13" s="87">
        <f t="shared" si="3"/>
        <v>0.74698953270572688</v>
      </c>
      <c r="AF13" s="87">
        <f t="shared" si="0"/>
        <v>0.68640907738210943</v>
      </c>
      <c r="AG13" s="87">
        <f t="shared" si="0"/>
        <v>0.8139911703332281</v>
      </c>
      <c r="AI13" s="30">
        <v>0.3</v>
      </c>
    </row>
    <row r="14" spans="2:35" ht="19" customHeight="1" thickBot="1" x14ac:dyDescent="0.4">
      <c r="B14" s="10">
        <v>5</v>
      </c>
      <c r="C14" s="34">
        <v>6.02</v>
      </c>
      <c r="D14" s="21">
        <v>4.3159999999999998</v>
      </c>
      <c r="E14" s="22">
        <v>3.3819999999999997</v>
      </c>
      <c r="F14" s="22">
        <v>2.7669999999999995</v>
      </c>
      <c r="G14" s="22">
        <v>3.8639999999999994</v>
      </c>
      <c r="H14" s="22">
        <v>2.3819999999999992</v>
      </c>
      <c r="I14" s="22">
        <f t="shared" si="4"/>
        <v>3.0987499999999999</v>
      </c>
      <c r="J14" s="23">
        <f t="shared" si="5"/>
        <v>-0.61975000000000002</v>
      </c>
      <c r="K14" s="41">
        <f t="shared" si="6"/>
        <v>5.4002499999999998</v>
      </c>
      <c r="P14" s="31"/>
      <c r="Q14" s="31" t="s">
        <v>31</v>
      </c>
      <c r="R14" s="44">
        <v>5.9999000000000004E-2</v>
      </c>
      <c r="S14" s="44">
        <v>5.8469500000000008E-2</v>
      </c>
      <c r="T14" s="44">
        <v>5.80455E-2</v>
      </c>
      <c r="U14" s="44">
        <v>5.5895E-2</v>
      </c>
      <c r="V14" s="47">
        <v>5.4427500000000004E-2</v>
      </c>
      <c r="W14" s="47">
        <v>5.4108499999999997E-2</v>
      </c>
      <c r="Z14" s="2">
        <v>7</v>
      </c>
      <c r="AA14" s="85">
        <v>5.4483471629619196E-2</v>
      </c>
      <c r="AB14" s="85">
        <f t="shared" si="1"/>
        <v>7.0828513118504952E-2</v>
      </c>
      <c r="AC14" s="85">
        <f t="shared" si="2"/>
        <v>3.8138430140733433E-2</v>
      </c>
      <c r="AD14" s="86"/>
      <c r="AE14" s="87">
        <f t="shared" si="3"/>
        <v>0.70833948371106714</v>
      </c>
      <c r="AF14" s="87">
        <f t="shared" si="0"/>
        <v>0.64094457571785668</v>
      </c>
      <c r="AG14" s="87">
        <f t="shared" si="0"/>
        <v>0.78404457965344265</v>
      </c>
      <c r="AI14" s="30">
        <v>0.3</v>
      </c>
    </row>
    <row r="15" spans="2:35" ht="19" customHeight="1" x14ac:dyDescent="0.35">
      <c r="B15" s="10">
        <v>6</v>
      </c>
      <c r="C15" s="33">
        <v>6.0190000000000001</v>
      </c>
      <c r="D15" s="19">
        <v>4.2700000000000005</v>
      </c>
      <c r="E15" s="15">
        <v>3.3719999999999999</v>
      </c>
      <c r="F15" s="15">
        <v>2.6889999999999996</v>
      </c>
      <c r="G15" s="15">
        <v>3.7890000000000001</v>
      </c>
      <c r="H15" s="15">
        <v>2.375</v>
      </c>
      <c r="I15" s="39">
        <f t="shared" si="4"/>
        <v>3.0562499999999995</v>
      </c>
      <c r="J15" s="20">
        <f t="shared" si="5"/>
        <v>-0.61124999999999996</v>
      </c>
      <c r="K15" s="40">
        <f t="shared" si="6"/>
        <v>5.4077500000000001</v>
      </c>
      <c r="P15" s="31"/>
      <c r="Q15" s="31" t="s">
        <v>32</v>
      </c>
      <c r="R15" s="44">
        <v>5.9832999999999997E-2</v>
      </c>
      <c r="S15" s="44">
        <v>5.8338500000000001E-2</v>
      </c>
      <c r="T15" s="44">
        <v>5.7903500000000004E-2</v>
      </c>
      <c r="U15" s="44">
        <v>5.5818000000000006E-2</v>
      </c>
      <c r="V15" s="47">
        <v>5.4387999999999999E-2</v>
      </c>
      <c r="W15" s="47">
        <v>5.4113499999999995E-2</v>
      </c>
      <c r="Z15" s="2">
        <v>8</v>
      </c>
      <c r="AA15" s="85">
        <v>5.4497600913997024E-2</v>
      </c>
      <c r="AB15" s="85">
        <f t="shared" si="1"/>
        <v>6.2672241051096575E-2</v>
      </c>
      <c r="AC15" s="85">
        <f t="shared" si="2"/>
        <v>4.6322960776897466E-2</v>
      </c>
      <c r="AD15" s="86"/>
      <c r="AE15" s="87">
        <f t="shared" si="3"/>
        <v>0.67167321508875777</v>
      </c>
      <c r="AF15" s="87">
        <f t="shared" si="0"/>
        <v>0.6338769780712471</v>
      </c>
      <c r="AG15" s="87">
        <f t="shared" si="0"/>
        <v>0.712044001765054</v>
      </c>
      <c r="AI15" s="29">
        <v>0.15</v>
      </c>
    </row>
    <row r="16" spans="2:35" ht="19" customHeight="1" x14ac:dyDescent="0.35">
      <c r="B16" s="10">
        <v>7</v>
      </c>
      <c r="C16" s="33">
        <v>6.0119999999999996</v>
      </c>
      <c r="D16" s="19">
        <v>4.2229999999999999</v>
      </c>
      <c r="E16" s="15">
        <v>3.3389999999999995</v>
      </c>
      <c r="F16" s="15">
        <v>2.6209999999999991</v>
      </c>
      <c r="G16" s="15">
        <v>3.7079999999999993</v>
      </c>
      <c r="H16" s="15">
        <v>2.3549999999999995</v>
      </c>
      <c r="I16" s="15">
        <f t="shared" si="4"/>
        <v>3.0057499999999999</v>
      </c>
      <c r="J16" s="20">
        <f t="shared" si="5"/>
        <v>-0.60115000000000007</v>
      </c>
      <c r="K16" s="13">
        <f t="shared" si="6"/>
        <v>5.4108499999999999</v>
      </c>
      <c r="P16" s="31"/>
      <c r="Q16" s="31" t="s">
        <v>33</v>
      </c>
      <c r="R16" s="44">
        <v>5.9648999999999994E-2</v>
      </c>
      <c r="S16" s="44">
        <v>5.8190500000000006E-2</v>
      </c>
      <c r="T16" s="44">
        <v>5.7748500000000008E-2</v>
      </c>
      <c r="U16" s="44">
        <v>5.5725999999999998E-2</v>
      </c>
      <c r="V16" s="47">
        <v>5.4336999999999996E-2</v>
      </c>
      <c r="W16" s="47">
        <v>5.4086999999999996E-2</v>
      </c>
      <c r="Z16" s="2">
        <v>9</v>
      </c>
      <c r="AA16" s="85">
        <v>5.4511191365233858E-2</v>
      </c>
      <c r="AB16" s="85">
        <f t="shared" si="1"/>
        <v>6.2687870070018928E-2</v>
      </c>
      <c r="AC16" s="85">
        <f t="shared" si="2"/>
        <v>4.633451266044878E-2</v>
      </c>
      <c r="AD16" s="86"/>
      <c r="AE16" s="87">
        <f t="shared" si="3"/>
        <v>0.6368906274297006</v>
      </c>
      <c r="AF16" s="87">
        <f t="shared" si="0"/>
        <v>0.59641883636999782</v>
      </c>
      <c r="AG16" s="87">
        <f t="shared" si="0"/>
        <v>0.68045642787582439</v>
      </c>
      <c r="AI16" s="29">
        <v>0.15</v>
      </c>
    </row>
    <row r="17" spans="2:35" ht="19" customHeight="1" thickBot="1" x14ac:dyDescent="0.4">
      <c r="B17" s="10">
        <v>8</v>
      </c>
      <c r="C17" s="33">
        <v>6.0019999999999998</v>
      </c>
      <c r="D17" s="19">
        <v>4.17</v>
      </c>
      <c r="E17" s="15">
        <v>3.2979999999999996</v>
      </c>
      <c r="F17" s="15">
        <v>2.5609999999999995</v>
      </c>
      <c r="G17" s="15">
        <v>3.6289999999999996</v>
      </c>
      <c r="H17" s="15">
        <v>2.3250000000000002</v>
      </c>
      <c r="I17" s="15">
        <f t="shared" si="4"/>
        <v>2.9532500000000002</v>
      </c>
      <c r="J17" s="20">
        <f t="shared" si="5"/>
        <v>-0.59065000000000001</v>
      </c>
      <c r="K17" s="13">
        <f t="shared" si="6"/>
        <v>5.4113499999999997</v>
      </c>
      <c r="P17" s="31"/>
      <c r="Q17" s="31" t="s">
        <v>34</v>
      </c>
      <c r="R17" s="45">
        <v>5.9449999999999996E-2</v>
      </c>
      <c r="S17" s="45">
        <v>5.8026500000000002E-2</v>
      </c>
      <c r="T17" s="45">
        <v>5.7589500000000002E-2</v>
      </c>
      <c r="U17" s="45">
        <v>5.5621000000000004E-2</v>
      </c>
      <c r="V17" s="48">
        <v>5.4268499999999997E-2</v>
      </c>
      <c r="W17" s="48">
        <v>5.4044999999999996E-2</v>
      </c>
      <c r="Z17" s="2">
        <v>10</v>
      </c>
      <c r="AA17" s="85">
        <v>5.4524268062941195E-2</v>
      </c>
      <c r="AB17" s="85">
        <f t="shared" si="1"/>
        <v>6.2702908272382368E-2</v>
      </c>
      <c r="AC17" s="85">
        <f t="shared" si="2"/>
        <v>4.6345627853500014E-2</v>
      </c>
      <c r="AD17" s="86"/>
      <c r="AE17" s="87">
        <f t="shared" si="3"/>
        <v>0.60389648536522977</v>
      </c>
      <c r="AF17" s="87">
        <f t="shared" si="0"/>
        <v>0.56116069382847789</v>
      </c>
      <c r="AG17" s="87">
        <f t="shared" si="0"/>
        <v>0.65025835709808044</v>
      </c>
      <c r="AI17" s="29">
        <v>0.15</v>
      </c>
    </row>
    <row r="18" spans="2:35" ht="19" customHeight="1" x14ac:dyDescent="0.35">
      <c r="B18" s="10">
        <v>9</v>
      </c>
      <c r="C18" s="33">
        <v>5.9889999999999999</v>
      </c>
      <c r="D18" s="19">
        <v>4.1079999999999997</v>
      </c>
      <c r="E18" s="15">
        <v>3.2530000000000001</v>
      </c>
      <c r="F18" s="15">
        <v>2.5110000000000001</v>
      </c>
      <c r="G18" s="15">
        <v>3.552</v>
      </c>
      <c r="H18" s="15">
        <v>2.2899999999999996</v>
      </c>
      <c r="I18" s="15">
        <f t="shared" si="4"/>
        <v>2.9014999999999995</v>
      </c>
      <c r="J18" s="20">
        <f t="shared" si="5"/>
        <v>-0.58029999999999993</v>
      </c>
      <c r="K18" s="13">
        <f t="shared" si="6"/>
        <v>5.4086999999999996</v>
      </c>
      <c r="Z18" s="2">
        <v>11</v>
      </c>
      <c r="AA18" s="85">
        <v>5.4536854287821956E-2</v>
      </c>
      <c r="AB18" s="85">
        <f t="shared" si="1"/>
        <v>6.2717382430995242E-2</v>
      </c>
      <c r="AC18" s="85">
        <f t="shared" si="2"/>
        <v>4.6356326144648664E-2</v>
      </c>
      <c r="AD18" s="86"/>
      <c r="AE18" s="87">
        <f t="shared" si="3"/>
        <v>0.57260020198263206</v>
      </c>
      <c r="AF18" s="87">
        <f t="shared" si="0"/>
        <v>0.52797488681996396</v>
      </c>
      <c r="AG18" s="87">
        <f t="shared" si="0"/>
        <v>0.62138984901366723</v>
      </c>
      <c r="AI18" s="29">
        <v>0.15</v>
      </c>
    </row>
    <row r="19" spans="2:35" ht="19" customHeight="1" thickBot="1" x14ac:dyDescent="0.4">
      <c r="B19" s="11">
        <v>10</v>
      </c>
      <c r="C19" s="34">
        <v>5.9749999999999996</v>
      </c>
      <c r="D19" s="21">
        <v>4.036999999999999</v>
      </c>
      <c r="E19" s="22">
        <v>3.2109999999999994</v>
      </c>
      <c r="F19" s="22">
        <v>2.4639999999999995</v>
      </c>
      <c r="G19" s="22">
        <v>3.4829999999999997</v>
      </c>
      <c r="H19" s="22">
        <v>2.2519999999999998</v>
      </c>
      <c r="I19" s="22">
        <f t="shared" si="4"/>
        <v>2.8524999999999991</v>
      </c>
      <c r="J19" s="23">
        <f t="shared" si="5"/>
        <v>-0.5704999999999999</v>
      </c>
      <c r="K19" s="14">
        <f t="shared" si="6"/>
        <v>5.4044999999999996</v>
      </c>
      <c r="P19" s="5"/>
      <c r="Q19" s="31" t="s">
        <v>18</v>
      </c>
      <c r="Z19" s="2">
        <v>12</v>
      </c>
      <c r="AA19" s="85">
        <v>5.4548971867484974E-2</v>
      </c>
      <c r="AB19" s="85">
        <f t="shared" si="1"/>
        <v>6.2731317647607712E-2</v>
      </c>
      <c r="AC19" s="85">
        <f t="shared" si="2"/>
        <v>4.636662608736223E-2</v>
      </c>
      <c r="AD19" s="86"/>
      <c r="AE19" s="87">
        <f t="shared" si="3"/>
        <v>0.54291563032746148</v>
      </c>
      <c r="AF19" s="87">
        <f t="shared" si="0"/>
        <v>0.49674098198181199</v>
      </c>
      <c r="AG19" s="87">
        <f t="shared" si="0"/>
        <v>0.59379342907738908</v>
      </c>
      <c r="AI19" s="29">
        <v>0.15</v>
      </c>
    </row>
    <row r="20" spans="2:35" ht="19" customHeight="1" thickBot="1" x14ac:dyDescent="0.4">
      <c r="Q20" s="61"/>
      <c r="R20" s="76"/>
      <c r="S20" s="63" t="str">
        <f>S7</f>
        <v>20240531</v>
      </c>
      <c r="T20" s="63" t="str">
        <f t="shared" ref="T20:W20" si="7">T7</f>
        <v>20240630</v>
      </c>
      <c r="U20" s="63" t="str">
        <f t="shared" si="7"/>
        <v>20240731</v>
      </c>
      <c r="V20" s="63" t="str">
        <f t="shared" si="7"/>
        <v>20240831</v>
      </c>
      <c r="W20" s="63">
        <f t="shared" si="7"/>
        <v>20240930</v>
      </c>
      <c r="Z20" s="2">
        <v>13</v>
      </c>
      <c r="AA20" s="85">
        <v>5.456064138590766E-2</v>
      </c>
      <c r="AB20" s="85">
        <f t="shared" si="1"/>
        <v>6.2744737593793801E-2</v>
      </c>
      <c r="AC20" s="85">
        <f t="shared" si="2"/>
        <v>4.6376545178021512E-2</v>
      </c>
      <c r="AD20" s="86"/>
      <c r="AE20" s="87">
        <f t="shared" si="3"/>
        <v>0.51476086212115968</v>
      </c>
      <c r="AF20" s="87">
        <f t="shared" si="0"/>
        <v>0.4673453874627353</v>
      </c>
      <c r="AG20" s="87">
        <f t="shared" si="0"/>
        <v>0.56741399960002448</v>
      </c>
      <c r="AI20" s="29">
        <v>0.15</v>
      </c>
    </row>
    <row r="21" spans="2:35" ht="19" customHeight="1" x14ac:dyDescent="0.35">
      <c r="P21" s="31"/>
      <c r="Q21" s="31" t="s">
        <v>25</v>
      </c>
      <c r="R21" s="77">
        <v>0</v>
      </c>
      <c r="S21" s="51">
        <f t="shared" ref="S21:W30" si="8">10000 * (S8-R8)</f>
        <v>-5.8200000000001308</v>
      </c>
      <c r="T21" s="51">
        <f>10000 * (T8-S8)</f>
        <v>-3.0399999999999872</v>
      </c>
      <c r="U21" s="51">
        <f t="shared" si="8"/>
        <v>-16.22499999999992</v>
      </c>
      <c r="V21" s="51">
        <f t="shared" si="8"/>
        <v>-19.455000000000098</v>
      </c>
      <c r="W21" s="52">
        <f>10000 * (W8-V8)</f>
        <v>-11.25999999999995</v>
      </c>
      <c r="Z21" s="2">
        <v>14</v>
      </c>
      <c r="AA21" s="85">
        <v>5.4571882323273924E-2</v>
      </c>
      <c r="AB21" s="85">
        <f t="shared" si="1"/>
        <v>6.2757664671765009E-2</v>
      </c>
      <c r="AC21" s="85">
        <f t="shared" si="2"/>
        <v>4.6386099974782831E-2</v>
      </c>
      <c r="AD21" s="86"/>
      <c r="AE21" s="87">
        <f t="shared" si="3"/>
        <v>0.48805803373070161</v>
      </c>
      <c r="AF21" s="87">
        <f t="shared" si="0"/>
        <v>0.43968098258228838</v>
      </c>
      <c r="AG21" s="87">
        <f t="shared" si="0"/>
        <v>0.54219875257906724</v>
      </c>
      <c r="AI21" s="29">
        <v>0.15</v>
      </c>
    </row>
    <row r="22" spans="2:35" ht="19" customHeight="1" x14ac:dyDescent="0.35">
      <c r="P22" s="31"/>
      <c r="Q22" s="31" t="s">
        <v>26</v>
      </c>
      <c r="R22" s="78">
        <v>0</v>
      </c>
      <c r="S22" s="53">
        <f t="shared" si="8"/>
        <v>-10.144999999999946</v>
      </c>
      <c r="T22" s="53">
        <f t="shared" si="8"/>
        <v>-2.8800000000000354</v>
      </c>
      <c r="U22" s="53">
        <f t="shared" si="8"/>
        <v>-22.194999999999993</v>
      </c>
      <c r="V22" s="53">
        <f t="shared" si="8"/>
        <v>-18.989999999999981</v>
      </c>
      <c r="W22" s="54">
        <f t="shared" si="8"/>
        <v>-10.135000000000074</v>
      </c>
      <c r="Z22" s="2">
        <v>15</v>
      </c>
      <c r="AA22" s="85">
        <v>5.4582713157457441E-2</v>
      </c>
      <c r="AB22" s="85">
        <f t="shared" si="1"/>
        <v>6.2770120131076051E-2</v>
      </c>
      <c r="AC22" s="85">
        <f t="shared" si="2"/>
        <v>4.6395306183838823E-2</v>
      </c>
      <c r="AD22" s="86"/>
      <c r="AE22" s="87">
        <f t="shared" si="3"/>
        <v>0.46273313936829136</v>
      </c>
      <c r="AF22" s="87">
        <f t="shared" si="0"/>
        <v>0.41364676535283984</v>
      </c>
      <c r="AG22" s="87">
        <f t="shared" si="0"/>
        <v>0.51809708451658798</v>
      </c>
      <c r="AI22" s="29">
        <v>0.15</v>
      </c>
    </row>
    <row r="23" spans="2:35" ht="19" customHeight="1" x14ac:dyDescent="0.35">
      <c r="B23" s="5"/>
      <c r="C23" s="2" t="s">
        <v>5</v>
      </c>
      <c r="D23" s="140" t="s">
        <v>14</v>
      </c>
      <c r="E23" s="141"/>
      <c r="F23" s="141"/>
      <c r="G23" s="141"/>
      <c r="H23" s="141"/>
      <c r="I23" s="142"/>
      <c r="K23" s="143" t="s">
        <v>20</v>
      </c>
      <c r="P23" s="31"/>
      <c r="Q23" s="31" t="s">
        <v>27</v>
      </c>
      <c r="R23" s="78">
        <v>0</v>
      </c>
      <c r="S23" s="53">
        <f t="shared" si="8"/>
        <v>-13.345000000000093</v>
      </c>
      <c r="T23" s="53">
        <f t="shared" si="8"/>
        <v>-2.9449999999999616</v>
      </c>
      <c r="U23" s="53">
        <f t="shared" si="8"/>
        <v>-23.774999999999977</v>
      </c>
      <c r="V23" s="53">
        <f t="shared" si="8"/>
        <v>-17.174999999999969</v>
      </c>
      <c r="W23" s="54">
        <f t="shared" si="8"/>
        <v>-8.0450000000001349</v>
      </c>
      <c r="Z23" s="2">
        <v>16</v>
      </c>
      <c r="AA23" s="85">
        <v>5.4593151442851262E-2</v>
      </c>
      <c r="AB23" s="85">
        <f t="shared" si="1"/>
        <v>6.2782124159278946E-2</v>
      </c>
      <c r="AC23" s="85">
        <f t="shared" si="2"/>
        <v>4.6404178726423571E-2</v>
      </c>
      <c r="AD23" s="86"/>
      <c r="AE23" s="87">
        <f t="shared" si="3"/>
        <v>0.43871585145708686</v>
      </c>
      <c r="AF23" s="87">
        <f t="shared" si="0"/>
        <v>0.38914751727948582</v>
      </c>
      <c r="AG23" s="87">
        <f t="shared" si="0"/>
        <v>0.49506051333056994</v>
      </c>
      <c r="AI23" s="29">
        <v>0.15</v>
      </c>
    </row>
    <row r="24" spans="2:35" ht="19" customHeight="1" x14ac:dyDescent="0.35">
      <c r="B24" s="3"/>
      <c r="C24" s="4" t="s">
        <v>1</v>
      </c>
      <c r="D24" s="6" t="s">
        <v>0</v>
      </c>
      <c r="E24" s="6" t="s">
        <v>13</v>
      </c>
      <c r="F24" s="6" t="s">
        <v>2</v>
      </c>
      <c r="G24" s="6" t="s">
        <v>3</v>
      </c>
      <c r="H24" s="6" t="s">
        <v>68</v>
      </c>
      <c r="I24" s="7" t="s">
        <v>6</v>
      </c>
      <c r="J24" s="8" t="s">
        <v>7</v>
      </c>
      <c r="K24" s="144"/>
      <c r="P24" s="31"/>
      <c r="Q24" s="31" t="s">
        <v>28</v>
      </c>
      <c r="R24" s="78">
        <v>0</v>
      </c>
      <c r="S24" s="53">
        <f t="shared" si="8"/>
        <v>-15.025000000000038</v>
      </c>
      <c r="T24" s="53">
        <f t="shared" si="8"/>
        <v>-2.9999999999999472</v>
      </c>
      <c r="U24" s="53">
        <f t="shared" si="8"/>
        <v>-23.125000000000089</v>
      </c>
      <c r="V24" s="53">
        <f t="shared" si="8"/>
        <v>-15.849999999999961</v>
      </c>
      <c r="W24" s="54">
        <f t="shared" si="8"/>
        <v>-5.9100000000000126</v>
      </c>
      <c r="Z24" s="2">
        <v>17</v>
      </c>
      <c r="AA24" s="85">
        <v>5.4603213874917733E-2</v>
      </c>
      <c r="AB24" s="85">
        <f t="shared" si="1"/>
        <v>6.2793695956155388E-2</v>
      </c>
      <c r="AC24" s="85">
        <f t="shared" si="2"/>
        <v>4.6412731793680072E-2</v>
      </c>
      <c r="AD24" s="86"/>
      <c r="AE24" s="87">
        <f t="shared" si="3"/>
        <v>0.41593934806650373</v>
      </c>
      <c r="AF24" s="87">
        <f t="shared" si="0"/>
        <v>0.36609348483134918</v>
      </c>
      <c r="AG24" s="87">
        <f t="shared" si="0"/>
        <v>0.47304259743968058</v>
      </c>
      <c r="AI24" s="29">
        <v>0.15</v>
      </c>
    </row>
    <row r="25" spans="2:35" ht="19" customHeight="1" thickBot="1" x14ac:dyDescent="0.4">
      <c r="B25" s="25">
        <v>20240831</v>
      </c>
      <c r="C25" s="2"/>
      <c r="D25" s="2"/>
      <c r="E25" s="2"/>
      <c r="F25" s="2"/>
      <c r="G25" s="2"/>
      <c r="H25" s="2"/>
      <c r="I25" s="2"/>
      <c r="J25" s="2"/>
      <c r="P25" s="31"/>
      <c r="Q25" s="31" t="s">
        <v>29</v>
      </c>
      <c r="R25" s="78">
        <v>0</v>
      </c>
      <c r="S25" s="53">
        <f>10000 * (S12-R12)</f>
        <v>-15.459999999999988</v>
      </c>
      <c r="T25" s="53">
        <f t="shared" si="8"/>
        <v>-3.5849999999999769</v>
      </c>
      <c r="U25" s="53">
        <f t="shared" si="8"/>
        <v>-22.635000000000016</v>
      </c>
      <c r="V25" s="53">
        <f t="shared" si="8"/>
        <v>-15.400000000000066</v>
      </c>
      <c r="W25" s="54">
        <f t="shared" si="8"/>
        <v>-4.51</v>
      </c>
      <c r="Z25" s="2">
        <v>18</v>
      </c>
      <c r="AA25" s="85">
        <v>5.4612916345191387E-2</v>
      </c>
      <c r="AB25" s="85">
        <f t="shared" si="1"/>
        <v>6.2804853796970095E-2</v>
      </c>
      <c r="AC25" s="85">
        <f t="shared" si="2"/>
        <v>4.6420978893412679E-2</v>
      </c>
      <c r="AD25" s="86"/>
      <c r="AE25" s="87">
        <f t="shared" si="3"/>
        <v>0.39434014729476924</v>
      </c>
      <c r="AF25" s="87">
        <f t="shared" si="0"/>
        <v>0.34440007696461611</v>
      </c>
      <c r="AG25" s="87">
        <f t="shared" si="0"/>
        <v>0.45199885707931026</v>
      </c>
      <c r="AI25" s="29">
        <v>0.15</v>
      </c>
    </row>
    <row r="26" spans="2:35" ht="19" customHeight="1" x14ac:dyDescent="0.35">
      <c r="B26" s="9">
        <v>1</v>
      </c>
      <c r="C26" s="32">
        <v>6.4909999999999997</v>
      </c>
      <c r="D26" s="16">
        <v>4.8919999999999995</v>
      </c>
      <c r="E26" s="16">
        <v>2.9979999999999993</v>
      </c>
      <c r="F26" s="17">
        <v>3.6239999999999997</v>
      </c>
      <c r="G26" s="17">
        <v>4.3239999999999998</v>
      </c>
      <c r="H26" s="17">
        <v>1.843</v>
      </c>
      <c r="I26" s="17">
        <f>IF(  ABS( MAX( D26:H26 ) )  &gt;  ABS(  MIN(D26:H26 ) ),
                                                 (  SUM(D26:H26) - ABS( MAX(D26:H26) ) ) / 4,
                                                  (  SUM(D26:H26) +  ABS( MIN(D26:H26)  )  )   / 4 )</f>
        <v>3.1972499999999995</v>
      </c>
      <c r="J26" s="18">
        <f xml:space="preserve"> IF( I26 &gt; 0, MAX( -$K$3, -I26*$K$4 ), MIN( $K$3, -I26*$K$4 )  )</f>
        <v>-0.63944999999999996</v>
      </c>
      <c r="K26" s="12">
        <f>C26+J26</f>
        <v>5.8515499999999996</v>
      </c>
      <c r="P26" s="31"/>
      <c r="Q26" s="31" t="s">
        <v>30</v>
      </c>
      <c r="R26" s="77">
        <v>0</v>
      </c>
      <c r="S26" s="51">
        <f t="shared" si="8"/>
        <v>-15.535000000000132</v>
      </c>
      <c r="T26" s="51">
        <f t="shared" si="8"/>
        <v>-3.9599999999998663</v>
      </c>
      <c r="U26" s="51">
        <f t="shared" si="8"/>
        <v>-22.155000000000022</v>
      </c>
      <c r="V26" s="51">
        <f t="shared" si="8"/>
        <v>-15.070000000000014</v>
      </c>
      <c r="W26" s="52">
        <f t="shared" si="8"/>
        <v>-3.7149999999999683</v>
      </c>
      <c r="Z26" s="2">
        <v>19</v>
      </c>
      <c r="AA26" s="85">
        <v>5.4622273989527015E-2</v>
      </c>
      <c r="AB26" s="85">
        <f t="shared" si="1"/>
        <v>6.2815615087956064E-2</v>
      </c>
      <c r="AC26" s="85">
        <f t="shared" si="2"/>
        <v>4.6428932891097958E-2</v>
      </c>
      <c r="AD26" s="86"/>
      <c r="AE26" s="87">
        <f t="shared" si="3"/>
        <v>0.37385794845592429</v>
      </c>
      <c r="AF26" s="87">
        <f t="shared" si="0"/>
        <v>0.32398757807173689</v>
      </c>
      <c r="AG26" s="87">
        <f t="shared" si="0"/>
        <v>0.4318866978880877</v>
      </c>
      <c r="AI26" s="29">
        <v>0.15</v>
      </c>
    </row>
    <row r="27" spans="2:35" ht="19" customHeight="1" x14ac:dyDescent="0.35">
      <c r="B27" s="10">
        <v>2</v>
      </c>
      <c r="C27" s="33">
        <v>6.1690000000000005</v>
      </c>
      <c r="D27" s="19">
        <v>4.5900000000000007</v>
      </c>
      <c r="E27" s="15">
        <v>3.1130000000000004</v>
      </c>
      <c r="F27" s="15">
        <v>3.2280000000000006</v>
      </c>
      <c r="G27" s="15">
        <v>4.0990000000000002</v>
      </c>
      <c r="H27" s="15">
        <v>2.0450000000000008</v>
      </c>
      <c r="I27" s="15">
        <f t="shared" ref="I27:I35" si="9">IF(  ABS( MAX( D27:H27 ) )  &gt;  ABS(  MIN(D27:H27 ) ),
                                                 (  SUM(D27:H27) - ABS( MAX(D27:H27) ) ) / 4,
                                                  (  SUM(D27:H27) +  ABS( MIN(D27:H27)  )  )   / 4 )</f>
        <v>3.1212500000000007</v>
      </c>
      <c r="J27" s="20">
        <f t="shared" ref="J27:J35" si="10" xml:space="preserve"> IF( I27 &gt; 0, MAX( -$K$3, -I27*$K$4 ), MIN( $K$3, -I27*$K$4 )  )</f>
        <v>-0.62425000000000019</v>
      </c>
      <c r="K27" s="13">
        <f t="shared" ref="K27:K35" si="11">C27+J27</f>
        <v>5.5447500000000005</v>
      </c>
      <c r="P27" s="31"/>
      <c r="Q27" s="31" t="s">
        <v>31</v>
      </c>
      <c r="R27" s="78">
        <v>0</v>
      </c>
      <c r="S27" s="53">
        <f t="shared" si="8"/>
        <v>-15.294999999999961</v>
      </c>
      <c r="T27" s="53">
        <f t="shared" si="8"/>
        <v>-4.2400000000000766</v>
      </c>
      <c r="U27" s="53">
        <f t="shared" si="8"/>
        <v>-21.504999999999995</v>
      </c>
      <c r="V27" s="53">
        <f t="shared" si="8"/>
        <v>-14.674999999999965</v>
      </c>
      <c r="W27" s="54">
        <f t="shared" si="8"/>
        <v>-3.1900000000000679</v>
      </c>
      <c r="Z27" s="2">
        <v>20</v>
      </c>
      <c r="AA27" s="85">
        <v>5.4631301231305773E-2</v>
      </c>
      <c r="AB27" s="85">
        <f t="shared" si="1"/>
        <v>6.2825996416001631E-2</v>
      </c>
      <c r="AC27" s="85">
        <f t="shared" si="2"/>
        <v>4.6436606046609909E-2</v>
      </c>
      <c r="AD27" s="86"/>
      <c r="AE27" s="87">
        <f t="shared" si="3"/>
        <v>0.35443547991224705</v>
      </c>
      <c r="AF27" s="87">
        <f t="shared" si="0"/>
        <v>0.30478087573083029</v>
      </c>
      <c r="AG27" s="87">
        <f t="shared" si="0"/>
        <v>0.41266533678821038</v>
      </c>
      <c r="AI27" s="29">
        <v>0.15</v>
      </c>
    </row>
    <row r="28" spans="2:35" ht="19" customHeight="1" x14ac:dyDescent="0.35">
      <c r="B28" s="10">
        <v>3</v>
      </c>
      <c r="C28" s="33">
        <v>6.0910000000000002</v>
      </c>
      <c r="D28" s="19">
        <v>4.492</v>
      </c>
      <c r="E28" s="15">
        <v>3.2210000000000001</v>
      </c>
      <c r="F28" s="15">
        <v>3.0430000000000001</v>
      </c>
      <c r="G28" s="15">
        <v>4.032</v>
      </c>
      <c r="H28" s="15">
        <v>2.1660000000000004</v>
      </c>
      <c r="I28" s="15">
        <f t="shared" si="9"/>
        <v>3.1154999999999999</v>
      </c>
      <c r="J28" s="20">
        <f t="shared" si="10"/>
        <v>-0.62309999999999999</v>
      </c>
      <c r="K28" s="13">
        <f t="shared" si="11"/>
        <v>5.4679000000000002</v>
      </c>
      <c r="P28" s="31"/>
      <c r="Q28" s="31" t="s">
        <v>32</v>
      </c>
      <c r="R28" s="78">
        <v>0</v>
      </c>
      <c r="S28" s="53">
        <f t="shared" si="8"/>
        <v>-14.944999999999958</v>
      </c>
      <c r="T28" s="53">
        <f t="shared" si="8"/>
        <v>-4.3499999999999792</v>
      </c>
      <c r="U28" s="53">
        <f t="shared" si="8"/>
        <v>-20.854999999999972</v>
      </c>
      <c r="V28" s="53">
        <f t="shared" si="8"/>
        <v>-14.300000000000077</v>
      </c>
      <c r="W28" s="54">
        <f t="shared" si="8"/>
        <v>-2.7450000000000392</v>
      </c>
      <c r="Z28" s="2">
        <v>21</v>
      </c>
      <c r="AA28" s="85">
        <v>5.4640011820709988E-2</v>
      </c>
      <c r="AB28" s="85">
        <f t="shared" si="1"/>
        <v>6.2836013593816478E-2</v>
      </c>
      <c r="AC28" s="85">
        <f t="shared" si="2"/>
        <v>4.6444010047603491E-2</v>
      </c>
      <c r="AD28" s="86"/>
      <c r="AE28" s="87">
        <f t="shared" si="3"/>
        <v>0.33601835338023484</v>
      </c>
      <c r="AF28" s="87">
        <f t="shared" si="0"/>
        <v>0.28670920263324301</v>
      </c>
      <c r="AG28" s="87">
        <f t="shared" si="0"/>
        <v>0.39429573016917696</v>
      </c>
      <c r="AI28" s="29">
        <v>0.15</v>
      </c>
    </row>
    <row r="29" spans="2:35" ht="19" customHeight="1" x14ac:dyDescent="0.35">
      <c r="B29" s="10">
        <v>4</v>
      </c>
      <c r="C29" s="33">
        <v>6.0659999999999998</v>
      </c>
      <c r="D29" s="19">
        <v>4.415</v>
      </c>
      <c r="E29" s="15">
        <v>3.2759999999999998</v>
      </c>
      <c r="F29" s="15">
        <v>2.9080000000000004</v>
      </c>
      <c r="G29" s="15">
        <v>3.9689999999999999</v>
      </c>
      <c r="H29" s="15">
        <v>2.226</v>
      </c>
      <c r="I29" s="15">
        <f t="shared" si="9"/>
        <v>3.0947500000000003</v>
      </c>
      <c r="J29" s="20">
        <f t="shared" si="10"/>
        <v>-0.61895000000000011</v>
      </c>
      <c r="K29" s="13">
        <f t="shared" si="11"/>
        <v>5.4470499999999999</v>
      </c>
      <c r="P29" s="31"/>
      <c r="Q29" s="31" t="s">
        <v>33</v>
      </c>
      <c r="R29" s="78">
        <v>0</v>
      </c>
      <c r="S29" s="53">
        <f t="shared" si="8"/>
        <v>-14.584999999999877</v>
      </c>
      <c r="T29" s="53">
        <f t="shared" si="8"/>
        <v>-4.4199999999999795</v>
      </c>
      <c r="U29" s="53">
        <f t="shared" si="8"/>
        <v>-20.225000000000104</v>
      </c>
      <c r="V29" s="53">
        <f t="shared" si="8"/>
        <v>-13.890000000000013</v>
      </c>
      <c r="W29" s="54">
        <f t="shared" si="8"/>
        <v>-2.5000000000000022</v>
      </c>
      <c r="Z29" s="2">
        <v>22</v>
      </c>
      <c r="AA29" s="85">
        <v>5.4648418870818061E-2</v>
      </c>
      <c r="AB29" s="85">
        <f t="shared" si="1"/>
        <v>6.2845681701440767E-2</v>
      </c>
      <c r="AC29" s="85">
        <f t="shared" si="2"/>
        <v>4.6451156040195347E-2</v>
      </c>
      <c r="AD29" s="86"/>
      <c r="AE29" s="87">
        <f t="shared" si="3"/>
        <v>0.31855492452846229</v>
      </c>
      <c r="AF29" s="87">
        <f t="shared" si="0"/>
        <v>0.26970589207477053</v>
      </c>
      <c r="AG29" s="87">
        <f t="shared" si="0"/>
        <v>0.37674050437274331</v>
      </c>
      <c r="AI29" s="29">
        <v>0.15</v>
      </c>
    </row>
    <row r="30" spans="2:35" ht="19" customHeight="1" thickBot="1" x14ac:dyDescent="0.4">
      <c r="B30" s="10">
        <v>5</v>
      </c>
      <c r="C30" s="34">
        <v>6.0579999999999998</v>
      </c>
      <c r="D30" s="21">
        <v>4.3650000000000002</v>
      </c>
      <c r="E30" s="22">
        <v>3.3</v>
      </c>
      <c r="F30" s="22">
        <v>2.8049999999999997</v>
      </c>
      <c r="G30" s="22">
        <v>3.8979999999999997</v>
      </c>
      <c r="H30" s="22">
        <v>2.2499999999999996</v>
      </c>
      <c r="I30" s="22">
        <f t="shared" si="9"/>
        <v>3.0632499999999996</v>
      </c>
      <c r="J30" s="23">
        <f t="shared" si="10"/>
        <v>-0.61264999999999992</v>
      </c>
      <c r="K30" s="41">
        <f t="shared" si="11"/>
        <v>5.4453499999999995</v>
      </c>
      <c r="P30" s="31"/>
      <c r="Q30" s="31" t="s">
        <v>34</v>
      </c>
      <c r="R30" s="79">
        <v>0</v>
      </c>
      <c r="S30" s="55">
        <f t="shared" si="8"/>
        <v>-14.234999999999943</v>
      </c>
      <c r="T30" s="55">
        <f t="shared" si="8"/>
        <v>-4.3699999999999992</v>
      </c>
      <c r="U30" s="55">
        <f t="shared" si="8"/>
        <v>-19.684999999999981</v>
      </c>
      <c r="V30" s="55">
        <f t="shared" si="8"/>
        <v>-13.525000000000064</v>
      </c>
      <c r="W30" s="56">
        <f t="shared" si="8"/>
        <v>-2.2350000000000145</v>
      </c>
      <c r="Z30" s="2">
        <v>23</v>
      </c>
      <c r="AA30" s="85">
        <v>5.4656534891020847E-2</v>
      </c>
      <c r="AB30" s="85">
        <f t="shared" si="1"/>
        <v>6.2855015124673966E-2</v>
      </c>
      <c r="AC30" s="85">
        <f t="shared" si="2"/>
        <v>4.6458054657367721E-2</v>
      </c>
      <c r="AD30" s="86"/>
      <c r="AE30" s="87">
        <f t="shared" si="3"/>
        <v>0.30199615967856985</v>
      </c>
      <c r="AF30" s="87">
        <f t="shared" si="0"/>
        <v>0.25370814640675127</v>
      </c>
      <c r="AG30" s="87">
        <f t="shared" si="0"/>
        <v>0.35996388846701155</v>
      </c>
      <c r="AI30" s="29">
        <v>0.15</v>
      </c>
    </row>
    <row r="31" spans="2:35" ht="19" customHeight="1" x14ac:dyDescent="0.35">
      <c r="B31" s="10">
        <v>6</v>
      </c>
      <c r="C31" s="33">
        <v>6.048</v>
      </c>
      <c r="D31" s="19">
        <v>4.3170000000000002</v>
      </c>
      <c r="E31" s="15">
        <v>3.2909999999999999</v>
      </c>
      <c r="F31" s="15">
        <v>2.71</v>
      </c>
      <c r="G31" s="15">
        <v>3.8160000000000003</v>
      </c>
      <c r="H31" s="15">
        <v>2.2450000000000001</v>
      </c>
      <c r="I31" s="39">
        <f t="shared" si="9"/>
        <v>3.0155000000000003</v>
      </c>
      <c r="J31" s="20">
        <f t="shared" si="10"/>
        <v>-0.60310000000000008</v>
      </c>
      <c r="K31" s="40">
        <f t="shared" si="11"/>
        <v>5.4448999999999996</v>
      </c>
      <c r="Z31" s="2">
        <v>24</v>
      </c>
      <c r="AA31" s="85">
        <v>5.4664371818146984E-2</v>
      </c>
      <c r="AB31" s="85">
        <f t="shared" si="1"/>
        <v>6.2864027590869023E-2</v>
      </c>
      <c r="AC31" s="85">
        <f t="shared" si="2"/>
        <v>4.6464716045424938E-2</v>
      </c>
      <c r="AD31" s="86"/>
      <c r="AE31" s="87">
        <f t="shared" si="3"/>
        <v>0.28629550841540508</v>
      </c>
      <c r="AF31" s="87">
        <f t="shared" si="0"/>
        <v>0.23865681785591392</v>
      </c>
      <c r="AG31" s="87">
        <f t="shared" si="0"/>
        <v>0.34393164928884651</v>
      </c>
      <c r="AI31" s="29">
        <v>0.15</v>
      </c>
    </row>
    <row r="32" spans="2:35" ht="19" customHeight="1" thickBot="1" x14ac:dyDescent="0.4">
      <c r="B32" s="10">
        <v>7</v>
      </c>
      <c r="C32" s="33">
        <v>6.0350000000000001</v>
      </c>
      <c r="D32" s="19">
        <v>4.2610000000000001</v>
      </c>
      <c r="E32" s="15">
        <v>3.262</v>
      </c>
      <c r="F32" s="15">
        <v>2.6259999999999999</v>
      </c>
      <c r="G32" s="15">
        <v>3.7309999999999999</v>
      </c>
      <c r="H32" s="15">
        <v>2.2260000000000004</v>
      </c>
      <c r="I32" s="15">
        <f t="shared" si="9"/>
        <v>2.9612499999999997</v>
      </c>
      <c r="J32" s="20">
        <f t="shared" si="10"/>
        <v>-0.59224999999999994</v>
      </c>
      <c r="K32" s="13">
        <f t="shared" si="11"/>
        <v>5.4427500000000002</v>
      </c>
      <c r="Z32" s="2">
        <v>25</v>
      </c>
      <c r="AA32" s="85">
        <v>5.4671941045566719E-2</v>
      </c>
      <c r="AB32" s="85">
        <f t="shared" si="1"/>
        <v>6.2872732202401721E-2</v>
      </c>
      <c r="AC32" s="85">
        <f t="shared" si="2"/>
        <v>4.647114988873171E-2</v>
      </c>
      <c r="AD32" s="86"/>
      <c r="AE32" s="87">
        <f t="shared" si="3"/>
        <v>0.27140878190931889</v>
      </c>
      <c r="AF32" s="87">
        <f t="shared" si="0"/>
        <v>0.2244962011367326</v>
      </c>
      <c r="AG32" s="87">
        <f t="shared" si="0"/>
        <v>0.32861102872674341</v>
      </c>
      <c r="AI32" s="29">
        <v>0.15</v>
      </c>
    </row>
    <row r="33" spans="2:35" ht="19" customHeight="1" thickBot="1" x14ac:dyDescent="0.4">
      <c r="B33" s="10">
        <v>8</v>
      </c>
      <c r="C33" s="33">
        <v>6.02</v>
      </c>
      <c r="D33" s="19">
        <v>4.1979999999999995</v>
      </c>
      <c r="E33" s="15">
        <v>3.2239999999999998</v>
      </c>
      <c r="F33" s="15">
        <v>2.5539999999999994</v>
      </c>
      <c r="G33" s="15">
        <v>3.6489999999999996</v>
      </c>
      <c r="H33" s="15">
        <v>2.1969999999999996</v>
      </c>
      <c r="I33" s="15">
        <f t="shared" si="9"/>
        <v>2.9059999999999997</v>
      </c>
      <c r="J33" s="20">
        <f t="shared" si="10"/>
        <v>-0.58119999999999994</v>
      </c>
      <c r="K33" s="13">
        <f t="shared" si="11"/>
        <v>5.4387999999999996</v>
      </c>
      <c r="Q33" s="57">
        <f>K5</f>
        <v>20</v>
      </c>
      <c r="R33" s="2"/>
      <c r="S33" s="63" t="str">
        <f>S7</f>
        <v>20240531</v>
      </c>
      <c r="T33" s="63" t="str">
        <f t="shared" ref="T33:V33" si="12">T7</f>
        <v>20240630</v>
      </c>
      <c r="U33" s="63" t="str">
        <f t="shared" si="12"/>
        <v>20240731</v>
      </c>
      <c r="V33" s="63" t="str">
        <f t="shared" si="12"/>
        <v>20240831</v>
      </c>
      <c r="Z33" s="2">
        <v>26</v>
      </c>
      <c r="AA33" s="85">
        <v>5.4679253450505838E-2</v>
      </c>
      <c r="AB33" s="85">
        <f t="shared" si="1"/>
        <v>6.2881141468081714E-2</v>
      </c>
      <c r="AC33" s="85">
        <f t="shared" si="2"/>
        <v>4.6477365432929962E-2</v>
      </c>
      <c r="AD33" s="86"/>
      <c r="AE33" s="87">
        <f t="shared" si="3"/>
        <v>0.25729403675187584</v>
      </c>
      <c r="AF33" s="87">
        <f t="shared" si="0"/>
        <v>0.21117383729611933</v>
      </c>
      <c r="AG33" s="87">
        <f t="shared" si="0"/>
        <v>0.31397068320993599</v>
      </c>
      <c r="AI33" s="29">
        <v>0.15</v>
      </c>
    </row>
    <row r="34" spans="2:35" ht="19" customHeight="1" x14ac:dyDescent="0.35">
      <c r="B34" s="10">
        <v>9</v>
      </c>
      <c r="C34" s="33">
        <v>6.0040000000000004</v>
      </c>
      <c r="D34" s="19">
        <v>4.1270000000000007</v>
      </c>
      <c r="E34" s="15">
        <v>3.1820000000000004</v>
      </c>
      <c r="F34" s="15">
        <v>2.4890000000000003</v>
      </c>
      <c r="G34" s="15">
        <v>3.5710000000000002</v>
      </c>
      <c r="H34" s="15">
        <v>2.1640000000000006</v>
      </c>
      <c r="I34" s="15">
        <f t="shared" si="9"/>
        <v>2.8515000000000001</v>
      </c>
      <c r="J34" s="20">
        <f t="shared" si="10"/>
        <v>-0.57030000000000003</v>
      </c>
      <c r="K34" s="13">
        <f t="shared" si="11"/>
        <v>5.4337</v>
      </c>
      <c r="P34" s="31"/>
      <c r="Q34" s="31" t="s">
        <v>25</v>
      </c>
      <c r="R34" s="77">
        <v>0</v>
      </c>
      <c r="S34" s="58">
        <f>IF( AND( ABS(S21) &gt; $Q$33,  SIGN(S21) &lt;&gt; SIGN(T21)  ),  1,  0  )</f>
        <v>0</v>
      </c>
      <c r="T34" s="58">
        <f t="shared" ref="T34:V34" si="13">IF( AND( ABS(T21) &gt; $Q$33,  SIGN(T21) &lt;&gt; SIGN(U21)  ),  1,  0  )</f>
        <v>0</v>
      </c>
      <c r="U34" s="58">
        <f t="shared" si="13"/>
        <v>0</v>
      </c>
      <c r="V34" s="58">
        <f t="shared" si="13"/>
        <v>0</v>
      </c>
      <c r="W34" s="80">
        <v>0</v>
      </c>
      <c r="Z34" s="2">
        <v>27</v>
      </c>
      <c r="AA34" s="85">
        <v>5.468631941972113E-2</v>
      </c>
      <c r="AB34" s="85">
        <f t="shared" si="1"/>
        <v>6.2889267332679299E-2</v>
      </c>
      <c r="AC34" s="85">
        <f t="shared" si="2"/>
        <v>4.648337150676296E-2</v>
      </c>
      <c r="AD34" s="86"/>
      <c r="AE34" s="87">
        <f t="shared" si="3"/>
        <v>0.2439114641062349</v>
      </c>
      <c r="AF34" s="87">
        <f t="shared" si="0"/>
        <v>0.19864032824771538</v>
      </c>
      <c r="AG34" s="87">
        <f t="shared" si="0"/>
        <v>0.29998062536478581</v>
      </c>
      <c r="AI34" s="29">
        <v>0.15</v>
      </c>
    </row>
    <row r="35" spans="2:35" ht="19" customHeight="1" thickBot="1" x14ac:dyDescent="0.4">
      <c r="B35" s="11">
        <v>10</v>
      </c>
      <c r="C35" s="34">
        <v>5.9870000000000001</v>
      </c>
      <c r="D35" s="21">
        <v>4.048</v>
      </c>
      <c r="E35" s="22">
        <v>3.14</v>
      </c>
      <c r="F35" s="22">
        <v>2.4329999999999998</v>
      </c>
      <c r="G35" s="22">
        <v>3.5</v>
      </c>
      <c r="H35" s="22">
        <v>2.13</v>
      </c>
      <c r="I35" s="22">
        <f t="shared" si="9"/>
        <v>2.8007500000000003</v>
      </c>
      <c r="J35" s="23">
        <f t="shared" si="10"/>
        <v>-0.56015000000000004</v>
      </c>
      <c r="K35" s="14">
        <f t="shared" si="11"/>
        <v>5.42685</v>
      </c>
      <c r="P35" s="31"/>
      <c r="Q35" s="31" t="s">
        <v>26</v>
      </c>
      <c r="R35" s="78">
        <v>0</v>
      </c>
      <c r="S35" s="59">
        <f t="shared" ref="S35:V43" si="14">IF( AND( ABS(S22) &gt; $Q$33,  SIGN(S22) &lt;&gt; SIGN(T22)  ),  1,  0  )</f>
        <v>0</v>
      </c>
      <c r="T35" s="59">
        <f t="shared" si="14"/>
        <v>0</v>
      </c>
      <c r="U35" s="59">
        <f t="shared" si="14"/>
        <v>0</v>
      </c>
      <c r="V35" s="59">
        <f t="shared" si="14"/>
        <v>0</v>
      </c>
      <c r="W35" s="81">
        <v>0</v>
      </c>
      <c r="Z35" s="2">
        <v>28</v>
      </c>
      <c r="AA35" s="85">
        <v>5.4693148873705688E-2</v>
      </c>
      <c r="AB35" s="85">
        <f t="shared" si="1"/>
        <v>6.2897121204761541E-2</v>
      </c>
      <c r="AC35" s="85">
        <f t="shared" si="2"/>
        <v>4.6489176542649835E-2</v>
      </c>
      <c r="AD35" s="86"/>
      <c r="AE35" s="87">
        <f t="shared" si="3"/>
        <v>0.23122328397407091</v>
      </c>
      <c r="AF35" s="87">
        <f t="shared" si="0"/>
        <v>0.18684916147087263</v>
      </c>
      <c r="AG35" s="87">
        <f t="shared" si="0"/>
        <v>0.28661216779491472</v>
      </c>
      <c r="AI35" s="29">
        <v>0.15</v>
      </c>
    </row>
    <row r="36" spans="2:35" ht="19" customHeight="1" x14ac:dyDescent="0.35">
      <c r="P36" s="31"/>
      <c r="Q36" s="31" t="s">
        <v>27</v>
      </c>
      <c r="R36" s="78">
        <v>0</v>
      </c>
      <c r="S36" s="59">
        <f t="shared" si="14"/>
        <v>0</v>
      </c>
      <c r="T36" s="59">
        <f t="shared" si="14"/>
        <v>0</v>
      </c>
      <c r="U36" s="59">
        <f t="shared" si="14"/>
        <v>0</v>
      </c>
      <c r="V36" s="59">
        <f t="shared" si="14"/>
        <v>0</v>
      </c>
      <c r="W36" s="81">
        <v>0</v>
      </c>
      <c r="Z36" s="2">
        <v>29</v>
      </c>
      <c r="AA36" s="85">
        <v>5.4699751289520204E-2</v>
      </c>
      <c r="AB36" s="85">
        <f t="shared" si="1"/>
        <v>6.2904713982948224E-2</v>
      </c>
      <c r="AC36" s="85">
        <f t="shared" si="2"/>
        <v>4.6494788596092171E-2</v>
      </c>
      <c r="AD36" s="86"/>
      <c r="AE36" s="87">
        <f t="shared" si="3"/>
        <v>0.21919364438309366</v>
      </c>
      <c r="AF36" s="87">
        <f t="shared" si="0"/>
        <v>0.17575654436829496</v>
      </c>
      <c r="AG36" s="87">
        <f t="shared" si="0"/>
        <v>0.27383786893848988</v>
      </c>
      <c r="AI36" s="29">
        <v>0.15</v>
      </c>
    </row>
    <row r="37" spans="2:35" ht="19" customHeight="1" x14ac:dyDescent="0.35">
      <c r="P37" s="31"/>
      <c r="Q37" s="31" t="s">
        <v>28</v>
      </c>
      <c r="R37" s="78">
        <v>0</v>
      </c>
      <c r="S37" s="59">
        <f t="shared" si="14"/>
        <v>0</v>
      </c>
      <c r="T37" s="59">
        <f t="shared" si="14"/>
        <v>0</v>
      </c>
      <c r="U37" s="59">
        <f t="shared" si="14"/>
        <v>0</v>
      </c>
      <c r="V37" s="59">
        <f t="shared" si="14"/>
        <v>0</v>
      </c>
      <c r="W37" s="81">
        <v>0</v>
      </c>
      <c r="Z37" s="2">
        <v>30</v>
      </c>
      <c r="AA37" s="85">
        <v>5.4706135722369709E-2</v>
      </c>
      <c r="AB37" s="85">
        <f t="shared" si="1"/>
        <v>6.2912056080725157E-2</v>
      </c>
      <c r="AC37" s="85">
        <f t="shared" si="2"/>
        <v>4.6500215364014254E-2</v>
      </c>
      <c r="AD37" s="86"/>
      <c r="AE37" s="87">
        <f t="shared" si="3"/>
        <v>0.20778852530165179</v>
      </c>
      <c r="AF37" s="87">
        <f t="shared" si="0"/>
        <v>0.16532124779501323</v>
      </c>
      <c r="AG37" s="87">
        <f t="shared" si="0"/>
        <v>0.2616314809530817</v>
      </c>
      <c r="AI37" s="29">
        <v>0.15</v>
      </c>
    </row>
    <row r="38" spans="2:35" ht="19" customHeight="1" thickBot="1" x14ac:dyDescent="0.4">
      <c r="P38" s="31"/>
      <c r="Q38" s="31" t="s">
        <v>29</v>
      </c>
      <c r="R38" s="78">
        <v>0</v>
      </c>
      <c r="S38" s="59">
        <f t="shared" si="14"/>
        <v>0</v>
      </c>
      <c r="T38" s="59">
        <f t="shared" si="14"/>
        <v>0</v>
      </c>
      <c r="U38" s="59">
        <f t="shared" si="14"/>
        <v>0</v>
      </c>
      <c r="V38" s="59">
        <f t="shared" si="14"/>
        <v>0</v>
      </c>
      <c r="W38" s="81">
        <v>0</v>
      </c>
      <c r="Z38" s="2">
        <v>31</v>
      </c>
      <c r="AA38" s="85">
        <v>5.4712310826006361E-2</v>
      </c>
      <c r="AB38" s="85">
        <f t="shared" si="1"/>
        <v>6.2919157449907309E-2</v>
      </c>
      <c r="AC38" s="85">
        <f t="shared" si="2"/>
        <v>4.6505464202105405E-2</v>
      </c>
      <c r="AD38" s="86"/>
      <c r="AE38" s="87">
        <f t="shared" si="3"/>
        <v>0.19697564709041529</v>
      </c>
      <c r="AF38" s="87">
        <f t="shared" si="0"/>
        <v>0.15550445829059545</v>
      </c>
      <c r="AG38" s="87">
        <f t="shared" si="0"/>
        <v>0.24996789957655066</v>
      </c>
      <c r="AI38" s="29">
        <v>0.15</v>
      </c>
    </row>
    <row r="39" spans="2:35" ht="19" customHeight="1" x14ac:dyDescent="0.35">
      <c r="B39" s="5"/>
      <c r="C39" s="2" t="s">
        <v>5</v>
      </c>
      <c r="D39" s="140" t="s">
        <v>14</v>
      </c>
      <c r="E39" s="141"/>
      <c r="F39" s="141"/>
      <c r="G39" s="141"/>
      <c r="H39" s="141"/>
      <c r="I39" s="142"/>
      <c r="K39" s="143" t="s">
        <v>20</v>
      </c>
      <c r="P39" s="31"/>
      <c r="Q39" s="31" t="s">
        <v>30</v>
      </c>
      <c r="R39" s="77">
        <v>0</v>
      </c>
      <c r="S39" s="58">
        <f t="shared" si="14"/>
        <v>0</v>
      </c>
      <c r="T39" s="58">
        <f t="shared" si="14"/>
        <v>0</v>
      </c>
      <c r="U39" s="58">
        <f t="shared" si="14"/>
        <v>0</v>
      </c>
      <c r="V39" s="58">
        <f t="shared" si="14"/>
        <v>0</v>
      </c>
      <c r="W39" s="80">
        <v>0</v>
      </c>
      <c r="Z39" s="2">
        <v>32</v>
      </c>
      <c r="AA39" s="85">
        <v>5.4718284872038891E-2</v>
      </c>
      <c r="AB39" s="85">
        <f t="shared" si="1"/>
        <v>6.2926027602844714E-2</v>
      </c>
      <c r="AC39" s="85">
        <f t="shared" si="2"/>
        <v>4.6510542141233055E-2</v>
      </c>
      <c r="AD39" s="86"/>
      <c r="AE39" s="87">
        <f t="shared" si="3"/>
        <v>0.18672438330496047</v>
      </c>
      <c r="AF39" s="87">
        <f t="shared" si="0"/>
        <v>0.14626963856547284</v>
      </c>
      <c r="AG39" s="87">
        <f t="shared" si="0"/>
        <v>0.23882311591080868</v>
      </c>
      <c r="AI39" s="29">
        <v>0.15</v>
      </c>
    </row>
    <row r="40" spans="2:35" ht="19" customHeight="1" x14ac:dyDescent="0.35">
      <c r="B40" s="3"/>
      <c r="C40" s="4" t="s">
        <v>1</v>
      </c>
      <c r="D40" s="6" t="s">
        <v>0</v>
      </c>
      <c r="E40" s="6" t="s">
        <v>13</v>
      </c>
      <c r="F40" s="6" t="s">
        <v>2</v>
      </c>
      <c r="G40" s="6" t="s">
        <v>3</v>
      </c>
      <c r="H40" s="6" t="s">
        <v>68</v>
      </c>
      <c r="I40" s="7" t="s">
        <v>6</v>
      </c>
      <c r="J40" s="8" t="s">
        <v>7</v>
      </c>
      <c r="K40" s="144"/>
      <c r="P40" s="31"/>
      <c r="Q40" s="31" t="s">
        <v>31</v>
      </c>
      <c r="R40" s="78">
        <v>0</v>
      </c>
      <c r="S40" s="59">
        <f t="shared" si="14"/>
        <v>0</v>
      </c>
      <c r="T40" s="59">
        <f t="shared" si="14"/>
        <v>0</v>
      </c>
      <c r="U40" s="59">
        <f t="shared" si="14"/>
        <v>0</v>
      </c>
      <c r="V40" s="59">
        <f t="shared" si="14"/>
        <v>0</v>
      </c>
      <c r="W40" s="81">
        <v>0</v>
      </c>
      <c r="Z40" s="2">
        <v>33</v>
      </c>
      <c r="AA40" s="85">
        <v>5.4724065768225971E-2</v>
      </c>
      <c r="AB40" s="85">
        <f t="shared" si="1"/>
        <v>6.2932675633459861E-2</v>
      </c>
      <c r="AC40" s="85">
        <f t="shared" si="2"/>
        <v>4.6515455902992074E-2</v>
      </c>
      <c r="AD40" s="86"/>
      <c r="AE40" s="87">
        <f t="shared" si="3"/>
        <v>0.17700567766738348</v>
      </c>
      <c r="AF40" s="87">
        <f t="shared" si="0"/>
        <v>0.13758239581121165</v>
      </c>
      <c r="AG40" s="87">
        <f t="shared" si="0"/>
        <v>0.22817417007406357</v>
      </c>
      <c r="AI40" s="29">
        <v>0.15</v>
      </c>
    </row>
    <row r="41" spans="2:35" ht="19" customHeight="1" thickBot="1" x14ac:dyDescent="0.4">
      <c r="B41" s="25">
        <v>20240731</v>
      </c>
      <c r="C41" s="2"/>
      <c r="D41" s="2"/>
      <c r="E41" s="2"/>
      <c r="F41" s="2"/>
      <c r="G41" s="2"/>
      <c r="H41" s="2"/>
      <c r="I41" s="2"/>
      <c r="J41" s="2"/>
      <c r="P41" s="31"/>
      <c r="Q41" s="31" t="s">
        <v>32</v>
      </c>
      <c r="R41" s="78">
        <v>0</v>
      </c>
      <c r="S41" s="59">
        <f t="shared" si="14"/>
        <v>0</v>
      </c>
      <c r="T41" s="59">
        <f t="shared" si="14"/>
        <v>0</v>
      </c>
      <c r="U41" s="59">
        <f t="shared" si="14"/>
        <v>0</v>
      </c>
      <c r="V41" s="59">
        <f t="shared" si="14"/>
        <v>0</v>
      </c>
      <c r="W41" s="81">
        <v>0</v>
      </c>
      <c r="Z41" s="2">
        <v>34</v>
      </c>
      <c r="AA41" s="85">
        <v>5.4729661075804348E-2</v>
      </c>
      <c r="AB41" s="85">
        <f t="shared" si="1"/>
        <v>6.2939110237174994E-2</v>
      </c>
      <c r="AC41" s="85">
        <f t="shared" si="2"/>
        <v>4.6520211914433694E-2</v>
      </c>
      <c r="AD41" s="86"/>
      <c r="AE41" s="87">
        <f t="shared" si="3"/>
        <v>0.1677919650298603</v>
      </c>
      <c r="AF41" s="87">
        <f t="shared" si="0"/>
        <v>0.1294103574232916</v>
      </c>
      <c r="AG41" s="87">
        <f t="shared" si="0"/>
        <v>0.21799910666663791</v>
      </c>
      <c r="AI41" s="29">
        <v>0.15</v>
      </c>
    </row>
    <row r="42" spans="2:35" ht="19" customHeight="1" x14ac:dyDescent="0.35">
      <c r="B42" s="9">
        <v>1</v>
      </c>
      <c r="C42" s="32">
        <v>6.6750000000000007</v>
      </c>
      <c r="D42" s="16">
        <v>5.1160000000000005</v>
      </c>
      <c r="E42" s="16">
        <v>2.7870000000000008</v>
      </c>
      <c r="F42" s="17">
        <v>3.7880000000000007</v>
      </c>
      <c r="G42" s="17">
        <v>4.4010000000000007</v>
      </c>
      <c r="H42" s="17">
        <v>1.6020000000000012</v>
      </c>
      <c r="I42" s="17">
        <f>IF(  ABS( MAX( D42:H42 ) )  &gt;  ABS(  MIN(D42:H42 ) ),
                                                 (  SUM(D42:H42) - ABS( MAX(D42:H42) ) ) / 4,
                                                  (  SUM(D42:H42) +  ABS( MIN(D42:H42)  )  )   / 4 )</f>
        <v>3.1445000000000007</v>
      </c>
      <c r="J42" s="18">
        <f xml:space="preserve"> IF( I42 &gt; 0, MAX( -$K$3, -I42*$K$4 ), MIN( $K$3, -I42*$K$4 )  )</f>
        <v>-0.62890000000000024</v>
      </c>
      <c r="K42" s="12">
        <f>C42+J42</f>
        <v>6.0461000000000009</v>
      </c>
      <c r="P42" s="31"/>
      <c r="Q42" s="31" t="s">
        <v>33</v>
      </c>
      <c r="R42" s="78">
        <v>0</v>
      </c>
      <c r="S42" s="59">
        <f t="shared" si="14"/>
        <v>0</v>
      </c>
      <c r="T42" s="59">
        <f t="shared" si="14"/>
        <v>0</v>
      </c>
      <c r="U42" s="59">
        <f t="shared" si="14"/>
        <v>0</v>
      </c>
      <c r="V42" s="59">
        <f t="shared" si="14"/>
        <v>0</v>
      </c>
      <c r="W42" s="81">
        <v>0</v>
      </c>
      <c r="Z42" s="2">
        <v>35</v>
      </c>
      <c r="AA42" s="85">
        <v>5.4735078025923034E-2</v>
      </c>
      <c r="AB42" s="85">
        <f t="shared" si="1"/>
        <v>6.2945339729811478E-2</v>
      </c>
      <c r="AC42" s="85">
        <f t="shared" si="2"/>
        <v>4.6524816322034576E-2</v>
      </c>
      <c r="AD42" s="86"/>
      <c r="AE42" s="87">
        <f t="shared" si="3"/>
        <v>0.15905709615787153</v>
      </c>
      <c r="AF42" s="87">
        <f t="shared" si="0"/>
        <v>0.12172305374321664</v>
      </c>
      <c r="AG42" s="87">
        <f t="shared" si="0"/>
        <v>0.20827693199483888</v>
      </c>
      <c r="AI42" s="29">
        <v>0.15</v>
      </c>
    </row>
    <row r="43" spans="2:35" ht="19" customHeight="1" thickBot="1" x14ac:dyDescent="0.4">
      <c r="B43" s="10">
        <v>2</v>
      </c>
      <c r="C43" s="33">
        <v>6.3530000000000006</v>
      </c>
      <c r="D43" s="19">
        <v>4.8040000000000003</v>
      </c>
      <c r="E43" s="15">
        <v>2.9250000000000007</v>
      </c>
      <c r="F43" s="15">
        <v>3.3920000000000003</v>
      </c>
      <c r="G43" s="15">
        <v>4.202</v>
      </c>
      <c r="H43" s="15">
        <v>1.8480000000000008</v>
      </c>
      <c r="I43" s="15">
        <f t="shared" ref="I43:I51" si="15">IF(  ABS( MAX( D43:H43 ) )  &gt;  ABS(  MIN(D43:H43 ) ),
                                                 (  SUM(D43:H43) - ABS( MAX(D43:H43) ) ) / 4,
                                                  (  SUM(D43:H43) +  ABS( MIN(D43:H43)  )  )   / 4 )</f>
        <v>3.0917500000000007</v>
      </c>
      <c r="J43" s="20">
        <f t="shared" ref="J43:J51" si="16" xml:space="preserve"> IF( I43 &gt; 0, MAX( -$K$3, -I43*$K$4 ), MIN( $K$3, -I43*$K$4 )  )</f>
        <v>-0.61835000000000018</v>
      </c>
      <c r="K43" s="13">
        <f t="shared" ref="K43:K51" si="17">C43+J43</f>
        <v>5.7346500000000002</v>
      </c>
      <c r="P43" s="31"/>
      <c r="Q43" s="31" t="s">
        <v>34</v>
      </c>
      <c r="R43" s="79">
        <v>0</v>
      </c>
      <c r="S43" s="60">
        <f t="shared" si="14"/>
        <v>0</v>
      </c>
      <c r="T43" s="60">
        <f t="shared" si="14"/>
        <v>0</v>
      </c>
      <c r="U43" s="60">
        <f t="shared" si="14"/>
        <v>0</v>
      </c>
      <c r="V43" s="60">
        <f t="shared" si="14"/>
        <v>0</v>
      </c>
      <c r="W43" s="82">
        <v>0</v>
      </c>
      <c r="Z43" s="2">
        <v>36</v>
      </c>
      <c r="AA43" s="85">
        <v>5.4740323535237723E-2</v>
      </c>
      <c r="AB43" s="85">
        <f t="shared" si="1"/>
        <v>6.295137206552337E-2</v>
      </c>
      <c r="AC43" s="85">
        <f t="shared" si="2"/>
        <v>4.6529275004952061E-2</v>
      </c>
      <c r="AD43" s="86"/>
      <c r="AE43" s="87">
        <f t="shared" si="3"/>
        <v>0.1507762661660291</v>
      </c>
      <c r="AF43" s="87">
        <f t="shared" si="0"/>
        <v>0.11449180744478164</v>
      </c>
      <c r="AG43" s="87">
        <f t="shared" si="0"/>
        <v>0.19898757299740799</v>
      </c>
      <c r="AI43" s="29">
        <v>0.15</v>
      </c>
    </row>
    <row r="44" spans="2:35" ht="19" customHeight="1" x14ac:dyDescent="0.35">
      <c r="B44" s="10">
        <v>3</v>
      </c>
      <c r="C44" s="33">
        <v>6.2600000000000007</v>
      </c>
      <c r="D44" s="19">
        <v>4.6910000000000007</v>
      </c>
      <c r="E44" s="15">
        <v>3.0610000000000008</v>
      </c>
      <c r="F44" s="15">
        <v>3.1940000000000008</v>
      </c>
      <c r="G44" s="15">
        <v>4.128000000000001</v>
      </c>
      <c r="H44" s="15">
        <v>2.0240000000000009</v>
      </c>
      <c r="I44" s="15">
        <f t="shared" si="15"/>
        <v>3.1017500000000005</v>
      </c>
      <c r="J44" s="20">
        <f t="shared" si="16"/>
        <v>-0.62035000000000018</v>
      </c>
      <c r="K44" s="13">
        <f t="shared" si="17"/>
        <v>5.6396500000000005</v>
      </c>
      <c r="Z44" s="2">
        <v>37</v>
      </c>
      <c r="AA44" s="85">
        <v>5.4745404220696292E-2</v>
      </c>
      <c r="AB44" s="85">
        <f t="shared" si="1"/>
        <v>6.2957214853800736E-2</v>
      </c>
      <c r="AC44" s="85">
        <f t="shared" si="2"/>
        <v>4.6533593587591848E-2</v>
      </c>
      <c r="AD44" s="86"/>
      <c r="AE44" s="87">
        <f t="shared" si="3"/>
        <v>0.14292594644482917</v>
      </c>
      <c r="AF44" s="87">
        <f t="shared" si="0"/>
        <v>0.10768962920692936</v>
      </c>
      <c r="AG44" s="87">
        <f t="shared" si="0"/>
        <v>0.19011183781931787</v>
      </c>
      <c r="AI44" s="29">
        <v>0.15</v>
      </c>
    </row>
    <row r="45" spans="2:35" ht="19" customHeight="1" x14ac:dyDescent="0.35">
      <c r="B45" s="10">
        <v>4</v>
      </c>
      <c r="C45" s="33">
        <v>6.2249999999999996</v>
      </c>
      <c r="D45" s="19">
        <v>4.6040000000000001</v>
      </c>
      <c r="E45" s="15">
        <v>3.1509999999999998</v>
      </c>
      <c r="F45" s="15">
        <v>3.0569999999999995</v>
      </c>
      <c r="G45" s="15">
        <v>4.0519999999999996</v>
      </c>
      <c r="H45" s="15">
        <v>2.1289999999999996</v>
      </c>
      <c r="I45" s="15">
        <f t="shared" si="15"/>
        <v>3.0972499999999998</v>
      </c>
      <c r="J45" s="20">
        <f t="shared" si="16"/>
        <v>-0.61945000000000006</v>
      </c>
      <c r="K45" s="13">
        <f t="shared" si="17"/>
        <v>5.6055499999999991</v>
      </c>
      <c r="Q45" s="64"/>
      <c r="R45" s="64" t="s">
        <v>39</v>
      </c>
      <c r="Z45" s="2">
        <v>38</v>
      </c>
      <c r="AA45" s="85">
        <v>5.475032641358224E-2</v>
      </c>
      <c r="AB45" s="85">
        <f t="shared" si="1"/>
        <v>6.2962875375619565E-2</v>
      </c>
      <c r="AC45" s="85">
        <f t="shared" si="2"/>
        <v>4.6537777451544901E-2</v>
      </c>
      <c r="AD45" s="86"/>
      <c r="AE45" s="87">
        <f t="shared" si="3"/>
        <v>0.1354838199218201</v>
      </c>
      <c r="AF45" s="87">
        <f t="shared" si="0"/>
        <v>0.10129111933244175</v>
      </c>
      <c r="AG45" s="87">
        <f t="shared" si="0"/>
        <v>0.1816313779779202</v>
      </c>
      <c r="AI45" s="29">
        <v>0.15</v>
      </c>
    </row>
    <row r="46" spans="2:35" ht="19" customHeight="1" thickBot="1" x14ac:dyDescent="0.4">
      <c r="B46" s="10">
        <v>5</v>
      </c>
      <c r="C46" s="34">
        <v>6.2160000000000002</v>
      </c>
      <c r="D46" s="21">
        <v>4.5430000000000001</v>
      </c>
      <c r="E46" s="22">
        <v>3.2090000000000001</v>
      </c>
      <c r="F46" s="22">
        <v>2.9620000000000002</v>
      </c>
      <c r="G46" s="22">
        <v>3.9730000000000003</v>
      </c>
      <c r="H46" s="22">
        <v>2.1890000000000001</v>
      </c>
      <c r="I46" s="22">
        <f t="shared" si="15"/>
        <v>3.0832500000000005</v>
      </c>
      <c r="J46" s="23">
        <f t="shared" si="16"/>
        <v>-0.61665000000000014</v>
      </c>
      <c r="K46" s="41">
        <f t="shared" si="17"/>
        <v>5.5993500000000003</v>
      </c>
      <c r="R46" s="2"/>
      <c r="S46" s="2"/>
      <c r="T46" s="2"/>
      <c r="U46" s="83" t="str">
        <f>G3</f>
        <v> End-Bhadau (2081)</v>
      </c>
      <c r="V46" s="63">
        <f>W7-15</f>
        <v>20240915</v>
      </c>
      <c r="W46" s="2"/>
      <c r="Z46" s="2">
        <v>39</v>
      </c>
      <c r="AA46" s="85">
        <v>5.4755096172856454E-2</v>
      </c>
      <c r="AB46" s="85">
        <f t="shared" si="1"/>
        <v>6.2968360598784912E-2</v>
      </c>
      <c r="AC46" s="85">
        <f t="shared" si="2"/>
        <v>4.6541831746927984E-2</v>
      </c>
      <c r="AD46" s="86"/>
      <c r="AE46" s="87">
        <f t="shared" si="3"/>
        <v>0.12842871950623008</v>
      </c>
      <c r="AF46" s="87">
        <f t="shared" si="0"/>
        <v>9.5272374988313854E-2</v>
      </c>
      <c r="AG46" s="87">
        <f t="shared" si="0"/>
        <v>0.17352865206709212</v>
      </c>
      <c r="AI46" s="29">
        <v>0.15</v>
      </c>
    </row>
    <row r="47" spans="2:35" ht="19" customHeight="1" x14ac:dyDescent="0.35">
      <c r="B47" s="10">
        <v>6</v>
      </c>
      <c r="C47" s="33">
        <v>6.2050000000000001</v>
      </c>
      <c r="D47" s="19">
        <v>4.49</v>
      </c>
      <c r="E47" s="15">
        <v>3.218</v>
      </c>
      <c r="F47" s="15">
        <v>2.8819999999999997</v>
      </c>
      <c r="G47" s="15">
        <v>3.8820000000000001</v>
      </c>
      <c r="H47" s="15">
        <v>2.2060000000000004</v>
      </c>
      <c r="I47" s="39">
        <f t="shared" si="15"/>
        <v>3.0470000000000002</v>
      </c>
      <c r="J47" s="20">
        <f t="shared" si="16"/>
        <v>-0.60940000000000005</v>
      </c>
      <c r="K47" s="40">
        <f t="shared" si="17"/>
        <v>5.5956000000000001</v>
      </c>
      <c r="P47" s="31"/>
      <c r="Q47" s="31" t="s">
        <v>25</v>
      </c>
      <c r="R47" s="70">
        <v>0</v>
      </c>
      <c r="S47" s="65">
        <v>0</v>
      </c>
      <c r="T47" s="65">
        <v>0</v>
      </c>
      <c r="U47" s="66">
        <v>0</v>
      </c>
      <c r="V47" s="93">
        <f>IF(  V34 = 0,  V8,  AVERAGE(U8:W8)  )</f>
        <v>5.8515499999999998E-2</v>
      </c>
      <c r="W47" s="73">
        <v>0</v>
      </c>
      <c r="Z47" s="2">
        <v>40</v>
      </c>
      <c r="AA47" s="85">
        <v>5.4759719297810872E-2</v>
      </c>
      <c r="AB47" s="85">
        <f t="shared" si="1"/>
        <v>6.2973677192482494E-2</v>
      </c>
      <c r="AC47" s="85">
        <f t="shared" si="2"/>
        <v>4.6545761403139242E-2</v>
      </c>
      <c r="AD47" s="86"/>
      <c r="AE47" s="87">
        <f t="shared" si="3"/>
        <v>0.12174056957163672</v>
      </c>
      <c r="AF47" s="87">
        <f t="shared" si="0"/>
        <v>8.9610902759688207E-2</v>
      </c>
      <c r="AG47" s="87">
        <f t="shared" si="0"/>
        <v>0.16578689094598739</v>
      </c>
      <c r="AI47" s="29">
        <v>0.15</v>
      </c>
    </row>
    <row r="48" spans="2:35" ht="19" customHeight="1" x14ac:dyDescent="0.35">
      <c r="B48" s="10">
        <v>7</v>
      </c>
      <c r="C48" s="33">
        <v>6.1890000000000001</v>
      </c>
      <c r="D48" s="19">
        <v>4.4329999999999998</v>
      </c>
      <c r="E48" s="15">
        <v>3.1960000000000002</v>
      </c>
      <c r="F48" s="15">
        <v>2.8080000000000003</v>
      </c>
      <c r="G48" s="15">
        <v>3.786</v>
      </c>
      <c r="H48" s="15">
        <v>2.1999999999999997</v>
      </c>
      <c r="I48" s="15">
        <f t="shared" si="15"/>
        <v>2.9974999999999996</v>
      </c>
      <c r="J48" s="20">
        <f t="shared" si="16"/>
        <v>-0.59949999999999992</v>
      </c>
      <c r="K48" s="13">
        <f t="shared" si="17"/>
        <v>5.5895000000000001</v>
      </c>
      <c r="P48" s="31"/>
      <c r="Q48" s="31" t="s">
        <v>26</v>
      </c>
      <c r="R48" s="71">
        <v>0</v>
      </c>
      <c r="S48" s="67">
        <v>0</v>
      </c>
      <c r="T48" s="67">
        <v>0</v>
      </c>
      <c r="U48" s="68">
        <v>0</v>
      </c>
      <c r="V48" s="94">
        <f t="shared" ref="V48:V56" si="18">IF(  V35 = 0,  V9,  AVERAGE(U9:W9)  )</f>
        <v>5.5447500000000004E-2</v>
      </c>
      <c r="W48" s="74">
        <v>0</v>
      </c>
      <c r="Z48" s="2">
        <v>41</v>
      </c>
      <c r="AA48" s="85">
        <v>5.4764201340113505E-2</v>
      </c>
      <c r="AB48" s="85">
        <f t="shared" si="1"/>
        <v>6.2978831541130528E-2</v>
      </c>
      <c r="AC48" s="85">
        <f t="shared" si="2"/>
        <v>4.6549571139096475E-2</v>
      </c>
      <c r="AD48" s="86"/>
      <c r="AE48" s="87">
        <f t="shared" si="3"/>
        <v>0.11540033033633974</v>
      </c>
      <c r="AF48" s="87">
        <f t="shared" si="0"/>
        <v>8.4285536224290664E-2</v>
      </c>
      <c r="AG48" s="87">
        <f t="shared" si="0"/>
        <v>0.15839006435946262</v>
      </c>
      <c r="AI48" s="29">
        <v>0.15</v>
      </c>
    </row>
    <row r="49" spans="2:35" ht="19" customHeight="1" x14ac:dyDescent="0.35">
      <c r="B49" s="10">
        <v>8</v>
      </c>
      <c r="C49" s="33">
        <v>6.1710000000000003</v>
      </c>
      <c r="D49" s="19">
        <v>4.3710000000000004</v>
      </c>
      <c r="E49" s="15">
        <v>3.1620000000000004</v>
      </c>
      <c r="F49" s="15">
        <v>2.7500000000000004</v>
      </c>
      <c r="G49" s="15">
        <v>3.6940000000000004</v>
      </c>
      <c r="H49" s="15">
        <v>2.1780000000000004</v>
      </c>
      <c r="I49" s="15">
        <f t="shared" si="15"/>
        <v>2.9460000000000002</v>
      </c>
      <c r="J49" s="20">
        <f t="shared" si="16"/>
        <v>-0.58920000000000006</v>
      </c>
      <c r="K49" s="13">
        <f t="shared" si="17"/>
        <v>5.5818000000000003</v>
      </c>
      <c r="P49" s="31"/>
      <c r="Q49" s="31" t="s">
        <v>27</v>
      </c>
      <c r="R49" s="71">
        <v>0</v>
      </c>
      <c r="S49" s="67">
        <v>0</v>
      </c>
      <c r="T49" s="67">
        <v>0</v>
      </c>
      <c r="U49" s="68">
        <v>0</v>
      </c>
      <c r="V49" s="94">
        <f t="shared" si="18"/>
        <v>5.4679000000000005E-2</v>
      </c>
      <c r="W49" s="74">
        <v>0</v>
      </c>
      <c r="Z49" s="2">
        <v>42</v>
      </c>
      <c r="AA49" s="85">
        <v>5.4768547615238639E-2</v>
      </c>
      <c r="AB49" s="85">
        <f t="shared" si="1"/>
        <v>6.2983829757524423E-2</v>
      </c>
      <c r="AC49" s="85">
        <f t="shared" si="2"/>
        <v>4.655326547295284E-2</v>
      </c>
      <c r="AD49" s="86"/>
      <c r="AE49" s="87">
        <f t="shared" si="3"/>
        <v>0.10938994500686036</v>
      </c>
      <c r="AF49" s="87">
        <f t="shared" si="0"/>
        <v>7.9276358269464844E-2</v>
      </c>
      <c r="AG49" s="87">
        <f t="shared" si="0"/>
        <v>0.15132284893869077</v>
      </c>
      <c r="AI49" s="29">
        <v>0.15</v>
      </c>
    </row>
    <row r="50" spans="2:35" ht="19" customHeight="1" x14ac:dyDescent="0.35">
      <c r="B50" s="10">
        <v>9</v>
      </c>
      <c r="C50" s="33">
        <v>6.1509999999999998</v>
      </c>
      <c r="D50" s="19">
        <v>4.3010000000000002</v>
      </c>
      <c r="E50" s="15">
        <v>3.1209999999999996</v>
      </c>
      <c r="F50" s="15">
        <v>2.6919999999999997</v>
      </c>
      <c r="G50" s="15">
        <v>3.6069999999999998</v>
      </c>
      <c r="H50" s="15">
        <v>2.1479999999999997</v>
      </c>
      <c r="I50" s="15">
        <f t="shared" si="15"/>
        <v>2.8919999999999995</v>
      </c>
      <c r="J50" s="20">
        <f t="shared" si="16"/>
        <v>-0.57839999999999991</v>
      </c>
      <c r="K50" s="13">
        <f t="shared" si="17"/>
        <v>5.5725999999999996</v>
      </c>
      <c r="P50" s="31"/>
      <c r="Q50" s="31" t="s">
        <v>28</v>
      </c>
      <c r="R50" s="71">
        <v>0</v>
      </c>
      <c r="S50" s="67">
        <v>0</v>
      </c>
      <c r="T50" s="67">
        <v>0</v>
      </c>
      <c r="U50" s="68">
        <v>0</v>
      </c>
      <c r="V50" s="94">
        <f t="shared" si="18"/>
        <v>5.4470499999999998E-2</v>
      </c>
      <c r="W50" s="74">
        <v>0</v>
      </c>
      <c r="Z50" s="2">
        <v>43</v>
      </c>
      <c r="AA50" s="85">
        <v>5.4772763213341014E-2</v>
      </c>
      <c r="AB50" s="85">
        <f t="shared" si="1"/>
        <v>6.2988677695342166E-2</v>
      </c>
      <c r="AC50" s="85">
        <f t="shared" si="2"/>
        <v>4.6556848731339862E-2</v>
      </c>
      <c r="AD50" s="86"/>
      <c r="AE50" s="87">
        <f t="shared" si="3"/>
        <v>0.10369228955495463</v>
      </c>
      <c r="AF50" s="87">
        <f t="shared" si="0"/>
        <v>7.4564627887806476E-2</v>
      </c>
      <c r="AG50" s="87">
        <f t="shared" si="0"/>
        <v>0.14457059753123985</v>
      </c>
      <c r="AI50" s="29">
        <v>0.15</v>
      </c>
    </row>
    <row r="51" spans="2:35" ht="19" customHeight="1" thickBot="1" x14ac:dyDescent="0.4">
      <c r="B51" s="11">
        <v>10</v>
      </c>
      <c r="C51" s="34">
        <v>6.13</v>
      </c>
      <c r="D51" s="21">
        <v>4.2219999999999995</v>
      </c>
      <c r="E51" s="22">
        <v>3.0790000000000002</v>
      </c>
      <c r="F51" s="22">
        <v>2.6339999999999999</v>
      </c>
      <c r="G51" s="22">
        <v>3.5279999999999996</v>
      </c>
      <c r="H51" s="22">
        <v>2.117</v>
      </c>
      <c r="I51" s="22">
        <f t="shared" si="15"/>
        <v>2.8395000000000006</v>
      </c>
      <c r="J51" s="23">
        <f t="shared" si="16"/>
        <v>-0.56790000000000018</v>
      </c>
      <c r="K51" s="14">
        <f t="shared" si="17"/>
        <v>5.5621</v>
      </c>
      <c r="P51" s="31"/>
      <c r="Q51" s="31" t="s">
        <v>29</v>
      </c>
      <c r="R51" s="71">
        <v>0</v>
      </c>
      <c r="S51" s="67">
        <v>0</v>
      </c>
      <c r="T51" s="67">
        <v>0</v>
      </c>
      <c r="U51" s="68">
        <v>0</v>
      </c>
      <c r="V51" s="94">
        <f>IF(  V38 = 0,  V12,  AVERAGE(U12:W12)  )</f>
        <v>5.4453499999999995E-2</v>
      </c>
      <c r="W51" s="74">
        <v>0</v>
      </c>
      <c r="Z51" s="2">
        <v>44</v>
      </c>
      <c r="AA51" s="85">
        <v>5.4776853009591564E-2</v>
      </c>
      <c r="AB51" s="85">
        <f t="shared" si="1"/>
        <v>6.2993380961030299E-2</v>
      </c>
      <c r="AC51" s="85">
        <f t="shared" si="2"/>
        <v>4.6560325058152829E-2</v>
      </c>
      <c r="AD51" s="86"/>
      <c r="AE51" s="87">
        <f t="shared" si="3"/>
        <v>9.8291125003913488E-2</v>
      </c>
      <c r="AF51" s="87">
        <f t="shared" si="0"/>
        <v>7.0132711201207454E-2</v>
      </c>
      <c r="AG51" s="87">
        <f t="shared" si="0"/>
        <v>0.13811930981121776</v>
      </c>
      <c r="AI51" s="29">
        <v>0.15</v>
      </c>
    </row>
    <row r="52" spans="2:35" ht="19" customHeight="1" x14ac:dyDescent="0.35">
      <c r="P52" s="31"/>
      <c r="Q52" s="31" t="s">
        <v>30</v>
      </c>
      <c r="R52" s="70">
        <v>0</v>
      </c>
      <c r="S52" s="65">
        <v>0</v>
      </c>
      <c r="T52" s="65">
        <v>0</v>
      </c>
      <c r="U52" s="65">
        <v>0</v>
      </c>
      <c r="V52" s="43">
        <f t="shared" si="18"/>
        <v>5.4448999999999997E-2</v>
      </c>
      <c r="W52" s="73">
        <v>0</v>
      </c>
      <c r="Z52" s="2">
        <v>45</v>
      </c>
      <c r="AA52" s="85">
        <v>5.4780821674008884E-2</v>
      </c>
      <c r="AB52" s="85">
        <f t="shared" si="1"/>
        <v>6.2997944925110211E-2</v>
      </c>
      <c r="AC52" s="85">
        <f t="shared" si="2"/>
        <v>4.656369842290755E-2</v>
      </c>
      <c r="AD52" s="86"/>
      <c r="AE52" s="87">
        <f t="shared" si="3"/>
        <v>9.3171052104927654E-2</v>
      </c>
      <c r="AF52" s="87">
        <f t="shared" si="0"/>
        <v>6.5964016476089279E-2</v>
      </c>
      <c r="AG52" s="87">
        <f t="shared" si="0"/>
        <v>0.13195560412122717</v>
      </c>
      <c r="AI52" s="29">
        <v>0.15</v>
      </c>
    </row>
    <row r="53" spans="2:35" ht="19" customHeight="1" x14ac:dyDescent="0.35">
      <c r="P53" s="31"/>
      <c r="Q53" s="31" t="s">
        <v>31</v>
      </c>
      <c r="R53" s="71">
        <v>0</v>
      </c>
      <c r="S53" s="67">
        <v>0</v>
      </c>
      <c r="T53" s="67">
        <v>0</v>
      </c>
      <c r="U53" s="67">
        <v>0</v>
      </c>
      <c r="V53" s="44">
        <f t="shared" si="18"/>
        <v>5.4427500000000004E-2</v>
      </c>
      <c r="W53" s="74">
        <v>0</v>
      </c>
      <c r="Z53" s="2">
        <v>46</v>
      </c>
      <c r="AA53" s="85">
        <v>5.4784673680808416E-2</v>
      </c>
      <c r="AB53" s="85">
        <f t="shared" si="1"/>
        <v>6.3002374732929675E-2</v>
      </c>
      <c r="AC53" s="85">
        <f t="shared" si="2"/>
        <v>4.6566972628687149E-2</v>
      </c>
      <c r="AD53" s="86"/>
      <c r="AE53" s="87">
        <f t="shared" si="3"/>
        <v>8.8317468289317205E-2</v>
      </c>
      <c r="AF53" s="87">
        <f t="shared" si="0"/>
        <v>6.2042932905115304E-2</v>
      </c>
      <c r="AG53" s="87">
        <f t="shared" si="0"/>
        <v>0.12606669049920774</v>
      </c>
      <c r="AI53" s="29">
        <v>0.15</v>
      </c>
    </row>
    <row r="54" spans="2:35" ht="19" customHeight="1" x14ac:dyDescent="0.35">
      <c r="P54" s="31"/>
      <c r="Q54" s="31" t="s">
        <v>32</v>
      </c>
      <c r="R54" s="71">
        <v>0</v>
      </c>
      <c r="S54" s="67">
        <v>0</v>
      </c>
      <c r="T54" s="67">
        <v>0</v>
      </c>
      <c r="U54" s="67">
        <v>0</v>
      </c>
      <c r="V54" s="44">
        <f t="shared" si="18"/>
        <v>5.4387999999999999E-2</v>
      </c>
      <c r="W54" s="74">
        <v>0</v>
      </c>
      <c r="Z54" s="2">
        <v>47</v>
      </c>
      <c r="AA54" s="85">
        <v>5.4788413317298668E-2</v>
      </c>
      <c r="AB54" s="85">
        <f t="shared" si="1"/>
        <v>6.3006675314893457E-2</v>
      </c>
      <c r="AC54" s="85">
        <f t="shared" si="2"/>
        <v>4.6570151319703865E-2</v>
      </c>
      <c r="AD54" s="86"/>
      <c r="AE54" s="87">
        <f t="shared" si="3"/>
        <v>8.3716526787234249E-2</v>
      </c>
      <c r="AF54" s="87">
        <f t="shared" si="0"/>
        <v>5.8354772942593516E-2</v>
      </c>
      <c r="AG54" s="87">
        <f t="shared" si="0"/>
        <v>0.12044034484444208</v>
      </c>
      <c r="AI54" s="29">
        <v>0.15</v>
      </c>
    </row>
    <row r="55" spans="2:35" ht="19" customHeight="1" x14ac:dyDescent="0.35">
      <c r="B55" s="145" t="s">
        <v>43</v>
      </c>
      <c r="C55" s="146"/>
      <c r="D55" s="146"/>
      <c r="E55" s="146"/>
      <c r="F55" s="146"/>
      <c r="G55" s="146"/>
      <c r="H55" s="146"/>
      <c r="I55" s="146"/>
      <c r="J55" s="146"/>
      <c r="K55" s="147"/>
      <c r="P55" s="31"/>
      <c r="Q55" s="31" t="s">
        <v>33</v>
      </c>
      <c r="R55" s="71">
        <v>0</v>
      </c>
      <c r="S55" s="67">
        <v>0</v>
      </c>
      <c r="T55" s="67">
        <v>0</v>
      </c>
      <c r="U55" s="67">
        <v>0</v>
      </c>
      <c r="V55" s="44">
        <f t="shared" si="18"/>
        <v>5.4336999999999996E-2</v>
      </c>
      <c r="W55" s="74">
        <v>0</v>
      </c>
      <c r="Z55" s="2">
        <v>48</v>
      </c>
      <c r="AA55" s="85">
        <v>5.4792044692347552E-2</v>
      </c>
      <c r="AB55" s="85">
        <f t="shared" si="1"/>
        <v>6.3010851396199677E-2</v>
      </c>
      <c r="AC55" s="85">
        <f t="shared" si="2"/>
        <v>4.6573237988495421E-2</v>
      </c>
      <c r="AD55" s="86"/>
      <c r="AE55" s="87">
        <f t="shared" si="3"/>
        <v>7.9355097808183048E-2</v>
      </c>
      <c r="AF55" s="87">
        <f t="shared" si="0"/>
        <v>5.4885717992147635E-2</v>
      </c>
      <c r="AG55" s="87">
        <f t="shared" si="0"/>
        <v>0.11506488417840201</v>
      </c>
      <c r="AI55" s="29">
        <v>0.15</v>
      </c>
    </row>
    <row r="56" spans="2:35" ht="19" customHeight="1" thickBot="1" x14ac:dyDescent="0.4">
      <c r="B56" s="148"/>
      <c r="C56" s="149"/>
      <c r="D56" s="149"/>
      <c r="E56" s="149"/>
      <c r="F56" s="149"/>
      <c r="G56" s="149"/>
      <c r="H56" s="149"/>
      <c r="I56" s="149"/>
      <c r="J56" s="149"/>
      <c r="K56" s="150"/>
      <c r="P56" s="31"/>
      <c r="Q56" s="31" t="s">
        <v>34</v>
      </c>
      <c r="R56" s="72">
        <v>0</v>
      </c>
      <c r="S56" s="69">
        <v>0</v>
      </c>
      <c r="T56" s="69">
        <v>0</v>
      </c>
      <c r="U56" s="69">
        <v>0</v>
      </c>
      <c r="V56" s="45">
        <f t="shared" si="18"/>
        <v>5.4268499999999997E-2</v>
      </c>
      <c r="W56" s="75">
        <v>0</v>
      </c>
      <c r="Z56" s="2">
        <v>49</v>
      </c>
      <c r="AA56" s="85">
        <v>5.4795571744435279E-2</v>
      </c>
      <c r="AB56" s="85">
        <f t="shared" si="1"/>
        <v>6.3014907506100559E-2</v>
      </c>
      <c r="AC56" s="85">
        <f t="shared" si="2"/>
        <v>4.6576235982769984E-2</v>
      </c>
      <c r="AD56" s="86"/>
      <c r="AE56" s="87">
        <f t="shared" si="3"/>
        <v>7.5220731683290243E-2</v>
      </c>
      <c r="AF56" s="87">
        <f t="shared" si="0"/>
        <v>5.1622767256116892E-2</v>
      </c>
      <c r="AG56" s="87">
        <f t="shared" si="0"/>
        <v>0.10992914295742584</v>
      </c>
      <c r="AI56" s="29">
        <v>0.15</v>
      </c>
    </row>
    <row r="57" spans="2:35" ht="19" customHeight="1" x14ac:dyDescent="0.35">
      <c r="B57" s="151"/>
      <c r="C57" s="152"/>
      <c r="D57" s="152"/>
      <c r="E57" s="152"/>
      <c r="F57" s="152"/>
      <c r="G57" s="152"/>
      <c r="H57" s="152"/>
      <c r="I57" s="152"/>
      <c r="J57" s="152"/>
      <c r="K57" s="153"/>
      <c r="Z57" s="2">
        <v>50</v>
      </c>
      <c r="AA57" s="85">
        <v>5.4798998249326658E-2</v>
      </c>
      <c r="AB57" s="85">
        <f t="shared" si="1"/>
        <v>6.3018847986725648E-2</v>
      </c>
      <c r="AC57" s="85">
        <f t="shared" si="2"/>
        <v>4.6579148511927661E-2</v>
      </c>
      <c r="AD57" s="86"/>
      <c r="AE57" s="87">
        <f t="shared" si="3"/>
        <v>7.130162387362432E-2</v>
      </c>
      <c r="AF57" s="87">
        <f t="shared" si="0"/>
        <v>4.85536895664146E-2</v>
      </c>
      <c r="AG57" s="87">
        <f t="shared" si="0"/>
        <v>0.10502245039549031</v>
      </c>
      <c r="AI57" s="29">
        <v>0.15</v>
      </c>
    </row>
    <row r="58" spans="2:35" ht="19" customHeight="1" x14ac:dyDescent="0.35">
      <c r="Z58" s="2" t="s">
        <v>36</v>
      </c>
      <c r="AA58" s="85">
        <v>5.4802327827370378E-2</v>
      </c>
      <c r="AB58" s="85">
        <f t="shared" si="1"/>
        <v>6.302267700147593E-2</v>
      </c>
      <c r="AC58" s="85">
        <f t="shared" si="2"/>
        <v>4.658197865326482E-2</v>
      </c>
      <c r="AD58" s="86"/>
      <c r="AE58" s="87">
        <f xml:space="preserve"> ( 1 +AA58 ) ^-($Z57 + 1  - 0.5)</f>
        <v>6.7586581753231442E-2</v>
      </c>
      <c r="AF58" s="87">
        <f xml:space="preserve"> ( 1 +AB58 ) ^-($Z57 + 1  - 0.5)</f>
        <v>4.5666978026484825E-2</v>
      </c>
      <c r="AG58" s="87">
        <f xml:space="preserve"> ( 1 +AC58 ) ^-($Z57 + 1  - 0.5)</f>
        <v>0.100334608756771</v>
      </c>
      <c r="AI58" s="29">
        <v>0.15</v>
      </c>
    </row>
    <row r="59" spans="2:35" ht="19" customHeight="1" x14ac:dyDescent="0.35">
      <c r="B59" s="92" t="str">
        <f>"Technical note on the calculation of the Nepali risk-free interest rates term structure at " &amp; G3</f>
        <v>Technical note on the calculation of the Nepali risk-free interest rates term structure at  End-Bhadau (2081)</v>
      </c>
      <c r="C59" s="88"/>
      <c r="D59" s="88"/>
      <c r="E59" s="88"/>
      <c r="F59" s="88"/>
      <c r="G59" s="88"/>
      <c r="H59" s="88"/>
      <c r="I59" s="88"/>
      <c r="J59" s="88"/>
      <c r="K59" s="89"/>
      <c r="AB59" s="84"/>
      <c r="AC59" s="84"/>
      <c r="AF59" s="84"/>
      <c r="AG59" s="84"/>
      <c r="AI59" s="84"/>
    </row>
    <row r="60" spans="2:35" ht="19" customHeight="1" x14ac:dyDescent="0.35">
      <c r="B60" s="90"/>
      <c r="C60" s="100"/>
      <c r="D60" s="100"/>
      <c r="E60" s="100"/>
      <c r="F60" s="100"/>
      <c r="G60" s="100"/>
      <c r="H60" s="100"/>
      <c r="I60" s="100"/>
      <c r="J60" s="100"/>
      <c r="K60" s="101"/>
      <c r="AB60" s="84"/>
      <c r="AC60" s="84"/>
      <c r="AF60" s="84"/>
      <c r="AG60" s="84"/>
      <c r="AI60" s="84"/>
    </row>
    <row r="61" spans="2:35" ht="19" customHeight="1" x14ac:dyDescent="0.35">
      <c r="B61" s="90"/>
      <c r="C61" s="184" t="s">
        <v>71</v>
      </c>
      <c r="D61" s="184"/>
      <c r="E61" s="184"/>
      <c r="F61" s="184"/>
      <c r="G61" s="184"/>
      <c r="H61" s="184"/>
      <c r="I61" s="184"/>
      <c r="J61" s="184"/>
      <c r="K61" s="185"/>
      <c r="AB61" s="84"/>
      <c r="AC61" s="84"/>
      <c r="AF61" s="84"/>
      <c r="AG61" s="84"/>
      <c r="AI61" s="84"/>
    </row>
    <row r="62" spans="2:35" ht="19" customHeight="1" x14ac:dyDescent="0.35">
      <c r="B62" s="90"/>
      <c r="C62" s="184"/>
      <c r="D62" s="184"/>
      <c r="E62" s="184"/>
      <c r="F62" s="184"/>
      <c r="G62" s="184"/>
      <c r="H62" s="184"/>
      <c r="I62" s="184"/>
      <c r="J62" s="184"/>
      <c r="K62" s="185"/>
      <c r="AB62" s="84"/>
      <c r="AC62" s="84"/>
      <c r="AF62" s="84"/>
      <c r="AG62" s="84"/>
      <c r="AI62" s="84"/>
    </row>
    <row r="63" spans="2:35" ht="19" customHeight="1" x14ac:dyDescent="0.35">
      <c r="B63" s="90"/>
      <c r="C63" s="184"/>
      <c r="D63" s="184"/>
      <c r="E63" s="184"/>
      <c r="F63" s="184"/>
      <c r="G63" s="184"/>
      <c r="H63" s="184"/>
      <c r="I63" s="184"/>
      <c r="J63" s="184"/>
      <c r="K63" s="185"/>
      <c r="AB63" s="84"/>
      <c r="AC63" s="84"/>
      <c r="AF63" s="84"/>
      <c r="AG63" s="84"/>
      <c r="AI63" s="84"/>
    </row>
    <row r="64" spans="2:35" ht="19" customHeight="1" x14ac:dyDescent="0.35">
      <c r="B64" s="90"/>
      <c r="C64" s="184"/>
      <c r="D64" s="184"/>
      <c r="E64" s="184"/>
      <c r="F64" s="184"/>
      <c r="G64" s="184"/>
      <c r="H64" s="184"/>
      <c r="I64" s="184"/>
      <c r="J64" s="184"/>
      <c r="K64" s="185"/>
      <c r="AB64" s="84"/>
      <c r="AC64" s="84"/>
      <c r="AF64" s="84"/>
      <c r="AG64" s="84"/>
      <c r="AI64" s="84"/>
    </row>
    <row r="65" spans="2:35" ht="19" customHeight="1" x14ac:dyDescent="0.35">
      <c r="B65" s="90"/>
      <c r="C65" s="184"/>
      <c r="D65" s="184"/>
      <c r="E65" s="184"/>
      <c r="F65" s="184"/>
      <c r="G65" s="184"/>
      <c r="H65" s="184"/>
      <c r="I65" s="184"/>
      <c r="J65" s="184"/>
      <c r="K65" s="185"/>
      <c r="AB65" s="84"/>
      <c r="AC65" s="84"/>
      <c r="AF65" s="84"/>
      <c r="AG65" s="84"/>
      <c r="AI65" s="84"/>
    </row>
    <row r="66" spans="2:35" ht="19" customHeight="1" x14ac:dyDescent="0.35">
      <c r="B66" s="90"/>
      <c r="C66" s="184"/>
      <c r="D66" s="184"/>
      <c r="E66" s="184"/>
      <c r="F66" s="184"/>
      <c r="G66" s="184"/>
      <c r="H66" s="184"/>
      <c r="I66" s="184"/>
      <c r="J66" s="184"/>
      <c r="K66" s="185"/>
      <c r="AB66" s="84"/>
      <c r="AC66" s="84"/>
      <c r="AF66" s="84"/>
      <c r="AG66" s="84"/>
      <c r="AI66" s="84"/>
    </row>
    <row r="67" spans="2:35" ht="19" customHeight="1" x14ac:dyDescent="0.35">
      <c r="B67" s="90"/>
      <c r="C67" s="184"/>
      <c r="D67" s="184"/>
      <c r="E67" s="184"/>
      <c r="F67" s="184"/>
      <c r="G67" s="184"/>
      <c r="H67" s="184"/>
      <c r="I67" s="184"/>
      <c r="J67" s="184"/>
      <c r="K67" s="185"/>
      <c r="AB67" s="84"/>
      <c r="AC67" s="84"/>
      <c r="AF67" s="84"/>
      <c r="AG67" s="84"/>
      <c r="AI67" s="84"/>
    </row>
    <row r="68" spans="2:35" ht="19" customHeight="1" x14ac:dyDescent="0.35">
      <c r="B68" s="91"/>
      <c r="C68" s="102"/>
      <c r="D68" s="102"/>
      <c r="E68" s="102"/>
      <c r="F68" s="102"/>
      <c r="G68" s="102"/>
      <c r="H68" s="102"/>
      <c r="I68" s="102"/>
      <c r="J68" s="102"/>
      <c r="K68" s="103"/>
    </row>
    <row r="70" spans="2:35" ht="19" customHeight="1" x14ac:dyDescent="0.35">
      <c r="B70" s="156" t="s">
        <v>19</v>
      </c>
      <c r="C70" s="157"/>
      <c r="D70" s="157"/>
      <c r="E70" s="157"/>
      <c r="F70" s="157"/>
      <c r="G70" s="157"/>
      <c r="H70" s="157"/>
      <c r="I70" s="157"/>
      <c r="J70" s="157"/>
      <c r="K70" s="158"/>
    </row>
    <row r="71" spans="2:35" ht="19" customHeight="1" x14ac:dyDescent="0.35">
      <c r="B71" s="159"/>
      <c r="C71" s="160"/>
      <c r="D71" s="160"/>
      <c r="E71" s="160"/>
      <c r="F71" s="160"/>
      <c r="G71" s="160"/>
      <c r="H71" s="160"/>
      <c r="I71" s="160"/>
      <c r="J71" s="160"/>
      <c r="K71" s="161"/>
    </row>
    <row r="72" spans="2:35" ht="19" customHeight="1" x14ac:dyDescent="0.35">
      <c r="B72" s="162"/>
      <c r="C72" s="163"/>
      <c r="D72" s="163"/>
      <c r="E72" s="163"/>
      <c r="F72" s="163"/>
      <c r="G72" s="163"/>
      <c r="H72" s="163"/>
      <c r="I72" s="163"/>
      <c r="J72" s="163"/>
      <c r="K72" s="164"/>
    </row>
  </sheetData>
  <mergeCells count="24">
    <mergeCell ref="Q4:W4"/>
    <mergeCell ref="AA4:AC4"/>
    <mergeCell ref="AE4:AG4"/>
    <mergeCell ref="B2:K2"/>
    <mergeCell ref="AA2:AC2"/>
    <mergeCell ref="AE2:AG2"/>
    <mergeCell ref="AA3:AC3"/>
    <mergeCell ref="AE3:AG3"/>
    <mergeCell ref="B55:K57"/>
    <mergeCell ref="C61:K67"/>
    <mergeCell ref="B70:K72"/>
    <mergeCell ref="AI5:AI7"/>
    <mergeCell ref="D7:I7"/>
    <mergeCell ref="K7:K8"/>
    <mergeCell ref="D23:I23"/>
    <mergeCell ref="K23:K24"/>
    <mergeCell ref="D39:I39"/>
    <mergeCell ref="K39:K40"/>
    <mergeCell ref="AA5:AA7"/>
    <mergeCell ref="AB5:AB7"/>
    <mergeCell ref="AC5:AC7"/>
    <mergeCell ref="AE5:AE7"/>
    <mergeCell ref="AF5:AF7"/>
    <mergeCell ref="AG5:AG7"/>
  </mergeCells>
  <conditionalFormatting sqref="R47:V56">
    <cfRule type="expression" dxfId="11" priority="1">
      <formula>R34=1</formula>
    </cfRule>
  </conditionalFormatting>
  <conditionalFormatting sqref="S34:V43">
    <cfRule type="expression" dxfId="10" priority="2">
      <formula>S34 = 1</formula>
    </cfRule>
  </conditionalFormatting>
  <hyperlinks>
    <hyperlink ref="F5:I5" location="Calculations_OIS!AW11" display="Calculations_OIS!AW11" xr:uid="{BD8F0FAE-2DEE-4B1A-8D31-55B4E8ED4275}"/>
  </hyperlinks>
  <printOptions horizontalCentered="1" verticalCentered="1"/>
  <pageMargins left="0.5118110236220472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7ACF1-AE59-4914-8E13-F83788FA70EB}">
  <sheetPr codeName="Sheet5">
    <tabColor theme="2" tint="-9.9978637043366805E-2"/>
  </sheetPr>
  <dimension ref="B1:AI72"/>
  <sheetViews>
    <sheetView zoomScale="80" zoomScaleNormal="80" workbookViewId="0">
      <selection activeCell="K1" sqref="K1"/>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5" width="8.7265625" style="1"/>
    <col min="16" max="16" width="13.54296875" style="1" customWidth="1"/>
    <col min="17" max="17" width="13.54296875" style="2" customWidth="1"/>
    <col min="18" max="23" width="13.54296875" style="1" customWidth="1"/>
    <col min="24" max="25" width="8.7265625" style="1"/>
    <col min="26" max="26" width="5.1796875" style="1" customWidth="1"/>
    <col min="27" max="29" width="18.54296875" style="1" customWidth="1"/>
    <col min="30" max="30" width="5.26953125" style="1" customWidth="1"/>
    <col min="31" max="33" width="18.54296875" style="1" customWidth="1"/>
    <col min="34" max="34" width="8.7265625" style="1"/>
    <col min="35" max="35" width="12.54296875" style="1" customWidth="1"/>
    <col min="36" max="16384" width="8.7265625" style="1"/>
  </cols>
  <sheetData>
    <row r="1" spans="2:35" ht="35.15" customHeight="1" x14ac:dyDescent="0.35"/>
    <row r="2" spans="2:35" ht="21" customHeight="1" x14ac:dyDescent="0.35">
      <c r="B2" s="182" t="s">
        <v>64</v>
      </c>
      <c r="C2" s="182"/>
      <c r="D2" s="182"/>
      <c r="E2" s="182"/>
      <c r="F2" s="182"/>
      <c r="G2" s="182"/>
      <c r="H2" s="182"/>
      <c r="I2" s="182"/>
      <c r="J2" s="182"/>
      <c r="K2" s="182"/>
      <c r="AA2" s="180" t="s">
        <v>66</v>
      </c>
      <c r="AB2" s="180"/>
      <c r="AC2" s="180"/>
      <c r="AE2" s="180" t="s">
        <v>45</v>
      </c>
      <c r="AF2" s="180"/>
      <c r="AG2" s="180"/>
    </row>
    <row r="3" spans="2:35" ht="19" customHeight="1" x14ac:dyDescent="0.35">
      <c r="B3" s="36" t="s">
        <v>47</v>
      </c>
      <c r="D3" s="2"/>
      <c r="F3" s="42" t="s">
        <v>22</v>
      </c>
      <c r="G3" s="36" t="s">
        <v>62</v>
      </c>
      <c r="H3" s="35"/>
      <c r="I3" s="35"/>
      <c r="J3" s="28" t="s">
        <v>16</v>
      </c>
      <c r="K3" s="27">
        <v>0.75</v>
      </c>
      <c r="Q3" s="36"/>
      <c r="X3" s="24"/>
      <c r="AA3" s="181" t="s">
        <v>62</v>
      </c>
      <c r="AB3" s="181"/>
      <c r="AC3" s="181"/>
      <c r="AE3" s="181" t="str">
        <f>AA3</f>
        <v> End-Saun (2081)</v>
      </c>
      <c r="AF3" s="181"/>
      <c r="AG3" s="181"/>
    </row>
    <row r="4" spans="2:35" ht="19" customHeight="1" x14ac:dyDescent="0.35">
      <c r="B4" s="37"/>
      <c r="D4" s="2"/>
      <c r="H4" s="35"/>
      <c r="I4" s="35"/>
      <c r="J4" s="28" t="s">
        <v>17</v>
      </c>
      <c r="K4" s="38">
        <v>0.2</v>
      </c>
      <c r="Q4" s="183" t="s">
        <v>24</v>
      </c>
      <c r="R4" s="183"/>
      <c r="S4" s="183"/>
      <c r="T4" s="183"/>
      <c r="U4" s="183"/>
      <c r="V4" s="183"/>
      <c r="W4" s="183"/>
      <c r="AA4" s="178" t="s">
        <v>46</v>
      </c>
      <c r="AB4" s="178"/>
      <c r="AC4" s="178"/>
      <c r="AE4" s="178" t="str">
        <f>AA4</f>
        <v>Nepali risk-free curves - General bucket</v>
      </c>
      <c r="AF4" s="178"/>
      <c r="AG4" s="178"/>
    </row>
    <row r="5" spans="2:35" ht="19" customHeight="1" x14ac:dyDescent="0.35">
      <c r="B5" s="36" t="s">
        <v>35</v>
      </c>
      <c r="C5" s="36"/>
      <c r="D5" s="2"/>
      <c r="E5" s="2"/>
      <c r="G5" s="35"/>
      <c r="H5" s="35"/>
      <c r="I5" s="35"/>
      <c r="J5" s="28" t="s">
        <v>21</v>
      </c>
      <c r="K5" s="26">
        <v>20</v>
      </c>
      <c r="AA5" s="174" t="s">
        <v>23</v>
      </c>
      <c r="AB5" s="174" t="s">
        <v>41</v>
      </c>
      <c r="AC5" s="174" t="s">
        <v>42</v>
      </c>
      <c r="AE5" s="175" t="str">
        <f>AA5</f>
        <v>General 
non-stressed 
zero coupon rates</v>
      </c>
      <c r="AF5" s="175" t="str">
        <f>AB5</f>
        <v>General 
Stress up 
zero coupon rates</v>
      </c>
      <c r="AG5" s="175" t="str">
        <f>AC5</f>
        <v>General 
Stress down 
zero coupon rates</v>
      </c>
      <c r="AI5" s="165" t="s">
        <v>44</v>
      </c>
    </row>
    <row r="6" spans="2:35" ht="19" customHeight="1" x14ac:dyDescent="0.35">
      <c r="B6" s="2"/>
      <c r="C6" s="2"/>
      <c r="D6" s="2"/>
      <c r="E6" s="2"/>
      <c r="F6" s="2"/>
      <c r="G6" s="2"/>
      <c r="H6" s="2"/>
      <c r="AA6" s="174"/>
      <c r="AB6" s="174"/>
      <c r="AC6" s="174"/>
      <c r="AE6" s="176"/>
      <c r="AF6" s="176"/>
      <c r="AG6" s="176"/>
      <c r="AI6" s="166"/>
    </row>
    <row r="7" spans="2:35" ht="19" customHeight="1" thickBot="1" x14ac:dyDescent="0.4">
      <c r="B7" s="5"/>
      <c r="C7" s="2" t="s">
        <v>5</v>
      </c>
      <c r="D7" s="140" t="s">
        <v>14</v>
      </c>
      <c r="E7" s="141"/>
      <c r="F7" s="141"/>
      <c r="G7" s="141"/>
      <c r="H7" s="141"/>
      <c r="I7" s="142"/>
      <c r="K7" s="143" t="s">
        <v>20</v>
      </c>
      <c r="Q7" s="61"/>
      <c r="R7" s="61" t="s">
        <v>50</v>
      </c>
      <c r="S7" s="61" t="s">
        <v>52</v>
      </c>
      <c r="T7" s="61" t="s">
        <v>54</v>
      </c>
      <c r="U7" s="61" t="s">
        <v>59</v>
      </c>
      <c r="V7" s="61" t="s">
        <v>63</v>
      </c>
      <c r="W7" s="61">
        <v>20240831</v>
      </c>
      <c r="AA7" s="174"/>
      <c r="AB7" s="174"/>
      <c r="AC7" s="174"/>
      <c r="AE7" s="177"/>
      <c r="AF7" s="177"/>
      <c r="AG7" s="177"/>
      <c r="AI7" s="167"/>
    </row>
    <row r="8" spans="2:35" ht="19" customHeight="1" x14ac:dyDescent="0.35">
      <c r="B8" s="3"/>
      <c r="C8" s="4" t="s">
        <v>1</v>
      </c>
      <c r="D8" s="6" t="s">
        <v>0</v>
      </c>
      <c r="E8" s="6" t="s">
        <v>13</v>
      </c>
      <c r="F8" s="6" t="s">
        <v>2</v>
      </c>
      <c r="G8" s="6" t="s">
        <v>3</v>
      </c>
      <c r="H8" s="6" t="s">
        <v>4</v>
      </c>
      <c r="I8" s="7" t="s">
        <v>6</v>
      </c>
      <c r="J8" s="8" t="s">
        <v>7</v>
      </c>
      <c r="K8" s="144"/>
      <c r="P8" s="31"/>
      <c r="Q8" s="31" t="s">
        <v>25</v>
      </c>
      <c r="R8" s="43">
        <v>6.1461500000000002E-2</v>
      </c>
      <c r="S8" s="43">
        <v>6.2969500000000012E-2</v>
      </c>
      <c r="T8" s="43">
        <v>6.2387499999999999E-2</v>
      </c>
      <c r="U8" s="43">
        <v>6.20835E-2</v>
      </c>
      <c r="V8" s="46">
        <v>6.0461000000000008E-2</v>
      </c>
      <c r="W8" s="46">
        <v>5.8515499999999998E-2</v>
      </c>
      <c r="Z8" s="2">
        <v>1</v>
      </c>
      <c r="AA8" s="85">
        <v>6.0461174089816487E-2</v>
      </c>
      <c r="AB8" s="85">
        <f>AA8*(1+AI8)</f>
        <v>9.3714819839215563E-2</v>
      </c>
      <c r="AC8" s="85">
        <f>AA8*(1-AI8)</f>
        <v>2.7207528340417418E-2</v>
      </c>
      <c r="AD8" s="86"/>
      <c r="AE8" s="87">
        <f xml:space="preserve"> ( 1 +AA8 ) ^-($Z8 - 0.5)</f>
        <v>0.97107464265667898</v>
      </c>
      <c r="AF8" s="87">
        <f t="shared" ref="AF8:AG57" si="0" xml:space="preserve"> ( 1 +AB8 ) ^-($Z8 - 0.5)</f>
        <v>0.95619826551516107</v>
      </c>
      <c r="AG8" s="87">
        <f t="shared" si="0"/>
        <v>0.98666768182175357</v>
      </c>
      <c r="AI8" s="29">
        <v>0.55000000000000004</v>
      </c>
    </row>
    <row r="9" spans="2:35" ht="19" customHeight="1" thickBot="1" x14ac:dyDescent="0.4">
      <c r="B9" s="25">
        <v>20240831</v>
      </c>
      <c r="C9" s="2" t="s">
        <v>10</v>
      </c>
      <c r="D9" s="2" t="s">
        <v>8</v>
      </c>
      <c r="E9" s="2" t="s">
        <v>9</v>
      </c>
      <c r="F9" s="2" t="s">
        <v>11</v>
      </c>
      <c r="G9" s="2" t="s">
        <v>12</v>
      </c>
      <c r="H9" s="2" t="s">
        <v>15</v>
      </c>
      <c r="I9" s="2"/>
      <c r="J9" s="2"/>
      <c r="P9" s="31"/>
      <c r="Q9" s="31" t="s">
        <v>26</v>
      </c>
      <c r="R9" s="44">
        <v>5.8463000000000001E-2</v>
      </c>
      <c r="S9" s="44">
        <v>6.0868499999999999E-2</v>
      </c>
      <c r="T9" s="44">
        <v>5.9854000000000004E-2</v>
      </c>
      <c r="U9" s="44">
        <v>5.9566000000000001E-2</v>
      </c>
      <c r="V9" s="47">
        <v>5.7346500000000002E-2</v>
      </c>
      <c r="W9" s="47">
        <v>5.5447500000000004E-2</v>
      </c>
      <c r="Z9" s="2">
        <v>2</v>
      </c>
      <c r="AA9" s="85">
        <v>5.7346565827782303E-2</v>
      </c>
      <c r="AB9" s="85">
        <f t="shared" ref="AB9:AB58" si="1">AA9*(1+AI9)</f>
        <v>8.8887177033062578E-2</v>
      </c>
      <c r="AC9" s="85">
        <f t="shared" ref="AC9:AC58" si="2">AA9*(1-AI9)</f>
        <v>2.5805954622502035E-2</v>
      </c>
      <c r="AD9" s="86"/>
      <c r="AE9" s="87">
        <f t="shared" ref="AE9:AE57" si="3" xml:space="preserve"> ( 1 +AA9 ) ^-($Z9 - 0.5)</f>
        <v>0.9197588204481868</v>
      </c>
      <c r="AF9" s="87">
        <f t="shared" si="0"/>
        <v>0.88008713942369465</v>
      </c>
      <c r="AG9" s="87">
        <f t="shared" si="0"/>
        <v>0.96250318742041585</v>
      </c>
      <c r="AI9" s="29">
        <v>0.55000000000000004</v>
      </c>
    </row>
    <row r="10" spans="2:35" ht="19" customHeight="1" x14ac:dyDescent="0.35">
      <c r="B10" s="9">
        <v>1</v>
      </c>
      <c r="C10" s="32">
        <v>6.4909999999999997</v>
      </c>
      <c r="D10" s="16">
        <v>4.8919999999999995</v>
      </c>
      <c r="E10" s="16">
        <v>2.9979999999999993</v>
      </c>
      <c r="F10" s="17">
        <v>3.6239999999999997</v>
      </c>
      <c r="G10" s="17">
        <v>4.3239999999999998</v>
      </c>
      <c r="H10" s="17">
        <v>1.843</v>
      </c>
      <c r="I10" s="17">
        <f>IF(  ABS( MAX( D10:H10 ) )  &gt;  ABS(  MIN(D10:H10 ) ),
                                                 (  SUM(D10:H10) - ABS( MAX(D10:H10) ) ) / 4,
                                                  (  SUM(D10:H10) +  ABS( MIN(D10:H10)  )  )   / 4 )</f>
        <v>3.1972499999999995</v>
      </c>
      <c r="J10" s="18">
        <f xml:space="preserve"> IF( I10 &gt; 0, MAX( -$K$3, -I10*$K$4 ), MIN( $K$3, -I10*$K$4 )  )</f>
        <v>-0.63944999999999996</v>
      </c>
      <c r="K10" s="12">
        <f>C10+J10</f>
        <v>5.8515499999999996</v>
      </c>
      <c r="P10" s="62"/>
      <c r="Q10" s="31" t="s">
        <v>27</v>
      </c>
      <c r="R10" s="44">
        <v>5.7722999999999997E-2</v>
      </c>
      <c r="S10" s="44">
        <v>6.0403000000000005E-2</v>
      </c>
      <c r="T10" s="44">
        <v>5.9068499999999996E-2</v>
      </c>
      <c r="U10" s="44">
        <v>5.8774E-2</v>
      </c>
      <c r="V10" s="47">
        <v>5.6396500000000002E-2</v>
      </c>
      <c r="W10" s="47">
        <v>5.4679000000000005E-2</v>
      </c>
      <c r="Z10" s="2">
        <v>3</v>
      </c>
      <c r="AA10" s="85">
        <v>5.6396533090611767E-2</v>
      </c>
      <c r="AB10" s="85">
        <f t="shared" si="1"/>
        <v>8.7414626290448244E-2</v>
      </c>
      <c r="AC10" s="85">
        <f t="shared" si="2"/>
        <v>2.5378439890775293E-2</v>
      </c>
      <c r="AD10" s="86"/>
      <c r="AE10" s="87">
        <f t="shared" si="3"/>
        <v>0.87183155112342559</v>
      </c>
      <c r="AF10" s="87">
        <f t="shared" si="0"/>
        <v>0.81098360500622313</v>
      </c>
      <c r="AG10" s="87">
        <f t="shared" si="0"/>
        <v>0.93926804249053175</v>
      </c>
      <c r="AI10" s="29">
        <v>0.55000000000000004</v>
      </c>
    </row>
    <row r="11" spans="2:35" ht="19" customHeight="1" x14ac:dyDescent="0.35">
      <c r="B11" s="10">
        <v>2</v>
      </c>
      <c r="C11" s="33">
        <v>6.1690000000000005</v>
      </c>
      <c r="D11" s="19">
        <v>4.5900000000000007</v>
      </c>
      <c r="E11" s="15">
        <v>3.1130000000000004</v>
      </c>
      <c r="F11" s="15">
        <v>3.2280000000000006</v>
      </c>
      <c r="G11" s="15">
        <v>4.0990000000000002</v>
      </c>
      <c r="H11" s="15">
        <v>2.0450000000000008</v>
      </c>
      <c r="I11" s="15">
        <f t="shared" ref="I11:I19" si="4">IF(  ABS( MAX( D11:H11 ) )  &gt;  ABS(  MIN(D11:H11 ) ),
                                                 (  SUM(D11:H11) - ABS( MAX(D11:H11) ) ) / 4,
                                                  (  SUM(D11:H11) +  ABS( MIN(D11:H11)  )  )   / 4 )</f>
        <v>3.1212500000000007</v>
      </c>
      <c r="J11" s="20">
        <f t="shared" ref="J11:J19" si="5" xml:space="preserve"> IF( I11 &gt; 0, MAX( -$K$3, -I11*$K$4 ), MIN( $K$3, -I11*$K$4 )  )</f>
        <v>-0.62425000000000019</v>
      </c>
      <c r="K11" s="13">
        <f t="shared" ref="K11:K19" si="6">C11+J11</f>
        <v>5.5447500000000005</v>
      </c>
      <c r="P11" s="31"/>
      <c r="Q11" s="31" t="s">
        <v>28</v>
      </c>
      <c r="R11" s="44">
        <v>5.7372500000000007E-2</v>
      </c>
      <c r="S11" s="44">
        <v>6.0170500000000002E-2</v>
      </c>
      <c r="T11" s="44">
        <v>5.8667999999999998E-2</v>
      </c>
      <c r="U11" s="44">
        <v>5.8368000000000003E-2</v>
      </c>
      <c r="V11" s="47">
        <v>5.6055499999999994E-2</v>
      </c>
      <c r="W11" s="47">
        <v>5.4470499999999998E-2</v>
      </c>
      <c r="Z11" s="2">
        <v>4</v>
      </c>
      <c r="AA11" s="85">
        <v>5.6055521491841453E-2</v>
      </c>
      <c r="AB11" s="85">
        <f t="shared" si="1"/>
        <v>8.6886058312354256E-2</v>
      </c>
      <c r="AC11" s="85">
        <f t="shared" si="2"/>
        <v>2.5224984671328651E-2</v>
      </c>
      <c r="AD11" s="86"/>
      <c r="AE11" s="87">
        <f t="shared" si="3"/>
        <v>0.82622126688198938</v>
      </c>
      <c r="AF11" s="87">
        <f t="shared" si="0"/>
        <v>0.74706077999971476</v>
      </c>
      <c r="AG11" s="87">
        <f t="shared" si="0"/>
        <v>0.91650083547805683</v>
      </c>
      <c r="AI11" s="29">
        <v>0.55000000000000004</v>
      </c>
    </row>
    <row r="12" spans="2:35" ht="19" customHeight="1" thickBot="1" x14ac:dyDescent="0.4">
      <c r="B12" s="10">
        <v>3</v>
      </c>
      <c r="C12" s="33">
        <v>6.0910000000000002</v>
      </c>
      <c r="D12" s="19">
        <v>4.492</v>
      </c>
      <c r="E12" s="15">
        <v>3.2210000000000001</v>
      </c>
      <c r="F12" s="15">
        <v>3.0430000000000001</v>
      </c>
      <c r="G12" s="15">
        <v>4.032</v>
      </c>
      <c r="H12" s="15">
        <v>2.1660000000000004</v>
      </c>
      <c r="I12" s="15">
        <f t="shared" si="4"/>
        <v>3.1154999999999999</v>
      </c>
      <c r="J12" s="20">
        <f t="shared" si="5"/>
        <v>-0.62309999999999999</v>
      </c>
      <c r="K12" s="13">
        <f t="shared" si="6"/>
        <v>5.4679000000000002</v>
      </c>
      <c r="P12" s="31"/>
      <c r="Q12" s="31" t="s">
        <v>29</v>
      </c>
      <c r="R12" s="45">
        <v>5.7370999999999998E-2</v>
      </c>
      <c r="S12" s="45">
        <v>6.01615E-2</v>
      </c>
      <c r="T12" s="45">
        <v>5.8615500000000001E-2</v>
      </c>
      <c r="U12" s="45">
        <v>5.8257000000000003E-2</v>
      </c>
      <c r="V12" s="48">
        <v>5.5993500000000002E-2</v>
      </c>
      <c r="W12" s="48">
        <v>5.4453499999999995E-2</v>
      </c>
      <c r="Z12" s="2">
        <v>5</v>
      </c>
      <c r="AA12" s="85">
        <v>5.5993519549575987E-2</v>
      </c>
      <c r="AB12" s="85">
        <f t="shared" si="1"/>
        <v>7.2791575414448792E-2</v>
      </c>
      <c r="AC12" s="85">
        <f t="shared" si="2"/>
        <v>3.919546368470319E-2</v>
      </c>
      <c r="AD12" s="86"/>
      <c r="AE12" s="87">
        <f t="shared" si="3"/>
        <v>0.7825721016431173</v>
      </c>
      <c r="AF12" s="87">
        <f t="shared" si="0"/>
        <v>0.72892174364847184</v>
      </c>
      <c r="AG12" s="87">
        <f t="shared" si="0"/>
        <v>0.84112861872102618</v>
      </c>
      <c r="AI12" s="30">
        <v>0.3</v>
      </c>
    </row>
    <row r="13" spans="2:35" ht="19" customHeight="1" x14ac:dyDescent="0.35">
      <c r="B13" s="10">
        <v>4</v>
      </c>
      <c r="C13" s="33">
        <v>6.0659999999999998</v>
      </c>
      <c r="D13" s="19">
        <v>4.415</v>
      </c>
      <c r="E13" s="15">
        <v>3.2759999999999998</v>
      </c>
      <c r="F13" s="15">
        <v>2.9080000000000004</v>
      </c>
      <c r="G13" s="15">
        <v>3.9689999999999999</v>
      </c>
      <c r="H13" s="15">
        <v>2.226</v>
      </c>
      <c r="I13" s="15">
        <f t="shared" si="4"/>
        <v>3.0947500000000003</v>
      </c>
      <c r="J13" s="20">
        <f t="shared" si="5"/>
        <v>-0.61895000000000011</v>
      </c>
      <c r="K13" s="13">
        <f t="shared" si="6"/>
        <v>5.4470499999999999</v>
      </c>
      <c r="P13" s="31"/>
      <c r="Q13" s="31" t="s">
        <v>30</v>
      </c>
      <c r="R13" s="49">
        <v>5.7368000000000002E-2</v>
      </c>
      <c r="S13" s="49">
        <v>6.0121000000000001E-2</v>
      </c>
      <c r="T13" s="49">
        <v>5.8567499999999988E-2</v>
      </c>
      <c r="U13" s="49">
        <v>5.8171500000000001E-2</v>
      </c>
      <c r="V13" s="50">
        <v>5.5955999999999999E-2</v>
      </c>
      <c r="W13" s="50">
        <v>5.4448999999999997E-2</v>
      </c>
      <c r="Z13" s="2">
        <v>6</v>
      </c>
      <c r="AA13" s="85">
        <v>5.5973328255948251E-2</v>
      </c>
      <c r="AB13" s="85">
        <f t="shared" si="1"/>
        <v>7.2765326732732727E-2</v>
      </c>
      <c r="AC13" s="85">
        <f t="shared" si="2"/>
        <v>3.9181329779163776E-2</v>
      </c>
      <c r="AD13" s="86"/>
      <c r="AE13" s="87">
        <f t="shared" si="3"/>
        <v>0.74115455293388555</v>
      </c>
      <c r="AF13" s="87">
        <f t="shared" si="0"/>
        <v>0.67955403513746471</v>
      </c>
      <c r="AG13" s="87">
        <f t="shared" si="0"/>
        <v>0.8094642163968373</v>
      </c>
      <c r="AI13" s="30">
        <v>0.3</v>
      </c>
    </row>
    <row r="14" spans="2:35" ht="19" customHeight="1" thickBot="1" x14ac:dyDescent="0.4">
      <c r="B14" s="10">
        <v>5</v>
      </c>
      <c r="C14" s="34">
        <v>6.0579999999999998</v>
      </c>
      <c r="D14" s="21">
        <v>4.3650000000000002</v>
      </c>
      <c r="E14" s="22">
        <v>3.3</v>
      </c>
      <c r="F14" s="22">
        <v>2.8049999999999997</v>
      </c>
      <c r="G14" s="22">
        <v>3.8979999999999997</v>
      </c>
      <c r="H14" s="22">
        <v>2.2499999999999996</v>
      </c>
      <c r="I14" s="22">
        <f t="shared" si="4"/>
        <v>3.0632499999999996</v>
      </c>
      <c r="J14" s="23">
        <f t="shared" si="5"/>
        <v>-0.61264999999999992</v>
      </c>
      <c r="K14" s="41">
        <f t="shared" si="6"/>
        <v>5.4453499999999995</v>
      </c>
      <c r="P14" s="31"/>
      <c r="Q14" s="31" t="s">
        <v>31</v>
      </c>
      <c r="R14" s="44">
        <v>5.72965E-2</v>
      </c>
      <c r="S14" s="44">
        <v>5.9999000000000004E-2</v>
      </c>
      <c r="T14" s="44">
        <v>5.8469500000000008E-2</v>
      </c>
      <c r="U14" s="44">
        <v>5.80455E-2</v>
      </c>
      <c r="V14" s="47">
        <v>5.5895E-2</v>
      </c>
      <c r="W14" s="47">
        <v>5.4427500000000004E-2</v>
      </c>
      <c r="Z14" s="2">
        <v>7</v>
      </c>
      <c r="AA14" s="85">
        <v>5.5948660157487895E-2</v>
      </c>
      <c r="AB14" s="85">
        <f t="shared" si="1"/>
        <v>7.2733258204734266E-2</v>
      </c>
      <c r="AC14" s="85">
        <f t="shared" si="2"/>
        <v>3.9164062110241524E-2</v>
      </c>
      <c r="AD14" s="86"/>
      <c r="AE14" s="87">
        <f t="shared" si="3"/>
        <v>0.70197521322486411</v>
      </c>
      <c r="AF14" s="87">
        <f t="shared" si="0"/>
        <v>0.63358320302508675</v>
      </c>
      <c r="AG14" s="87">
        <f t="shared" si="0"/>
        <v>0.77902828622783715</v>
      </c>
      <c r="AI14" s="30">
        <v>0.3</v>
      </c>
    </row>
    <row r="15" spans="2:35" ht="19" customHeight="1" x14ac:dyDescent="0.35">
      <c r="B15" s="10">
        <v>6</v>
      </c>
      <c r="C15" s="33">
        <v>6.048</v>
      </c>
      <c r="D15" s="19">
        <v>4.3170000000000002</v>
      </c>
      <c r="E15" s="15">
        <v>3.2909999999999999</v>
      </c>
      <c r="F15" s="15">
        <v>2.71</v>
      </c>
      <c r="G15" s="15">
        <v>3.8160000000000003</v>
      </c>
      <c r="H15" s="15">
        <v>2.2450000000000001</v>
      </c>
      <c r="I15" s="39">
        <f t="shared" si="4"/>
        <v>3.0155000000000003</v>
      </c>
      <c r="J15" s="20">
        <f t="shared" si="5"/>
        <v>-0.60310000000000008</v>
      </c>
      <c r="K15" s="40">
        <f t="shared" si="6"/>
        <v>5.4448999999999996</v>
      </c>
      <c r="P15" s="31"/>
      <c r="Q15" s="31" t="s">
        <v>32</v>
      </c>
      <c r="R15" s="44">
        <v>5.719550000000001E-2</v>
      </c>
      <c r="S15" s="44">
        <v>5.9832999999999997E-2</v>
      </c>
      <c r="T15" s="44">
        <v>5.8338500000000001E-2</v>
      </c>
      <c r="U15" s="44">
        <v>5.7903500000000004E-2</v>
      </c>
      <c r="V15" s="47">
        <v>5.5818000000000006E-2</v>
      </c>
      <c r="W15" s="47">
        <v>5.4387999999999999E-2</v>
      </c>
      <c r="Z15" s="2">
        <v>8</v>
      </c>
      <c r="AA15" s="85">
        <v>5.5921925164535091E-2</v>
      </c>
      <c r="AB15" s="85">
        <f t="shared" si="1"/>
        <v>6.4310213939215349E-2</v>
      </c>
      <c r="AC15" s="85">
        <f t="shared" si="2"/>
        <v>4.7533636389854826E-2</v>
      </c>
      <c r="AD15" s="86"/>
      <c r="AE15" s="87">
        <f t="shared" si="3"/>
        <v>0.66490782273912674</v>
      </c>
      <c r="AF15" s="87">
        <f t="shared" si="0"/>
        <v>0.62659694775429442</v>
      </c>
      <c r="AG15" s="87">
        <f t="shared" si="0"/>
        <v>0.70589510742470696</v>
      </c>
      <c r="AI15" s="29">
        <v>0.15</v>
      </c>
    </row>
    <row r="16" spans="2:35" ht="19" customHeight="1" x14ac:dyDescent="0.35">
      <c r="B16" s="10">
        <v>7</v>
      </c>
      <c r="C16" s="33">
        <v>6.0350000000000001</v>
      </c>
      <c r="D16" s="19">
        <v>4.2610000000000001</v>
      </c>
      <c r="E16" s="15">
        <v>3.262</v>
      </c>
      <c r="F16" s="15">
        <v>2.6259999999999999</v>
      </c>
      <c r="G16" s="15">
        <v>3.7309999999999999</v>
      </c>
      <c r="H16" s="15">
        <v>2.2260000000000004</v>
      </c>
      <c r="I16" s="15">
        <f t="shared" si="4"/>
        <v>2.9612499999999997</v>
      </c>
      <c r="J16" s="20">
        <f t="shared" si="5"/>
        <v>-0.59224999999999994</v>
      </c>
      <c r="K16" s="13">
        <f t="shared" si="6"/>
        <v>5.4427500000000002</v>
      </c>
      <c r="P16" s="31"/>
      <c r="Q16" s="31" t="s">
        <v>33</v>
      </c>
      <c r="R16" s="44">
        <v>5.7081999999999994E-2</v>
      </c>
      <c r="S16" s="44">
        <v>5.9648999999999994E-2</v>
      </c>
      <c r="T16" s="44">
        <v>5.8190500000000006E-2</v>
      </c>
      <c r="U16" s="44">
        <v>5.7748500000000008E-2</v>
      </c>
      <c r="V16" s="47">
        <v>5.5725999999999998E-2</v>
      </c>
      <c r="W16" s="47">
        <v>5.4336999999999996E-2</v>
      </c>
      <c r="Z16" s="2">
        <v>9</v>
      </c>
      <c r="AA16" s="85">
        <v>5.5894409967343961E-2</v>
      </c>
      <c r="AB16" s="85">
        <f t="shared" si="1"/>
        <v>6.4278571462445547E-2</v>
      </c>
      <c r="AC16" s="85">
        <f t="shared" si="2"/>
        <v>4.7510248472242368E-2</v>
      </c>
      <c r="AD16" s="86"/>
      <c r="AE16" s="87">
        <f t="shared" si="3"/>
        <v>0.62983360555450907</v>
      </c>
      <c r="AF16" s="87">
        <f t="shared" si="0"/>
        <v>0.58888405726475479</v>
      </c>
      <c r="AG16" s="87">
        <f t="shared" si="0"/>
        <v>0.67399180267923309</v>
      </c>
      <c r="AI16" s="29">
        <v>0.15</v>
      </c>
    </row>
    <row r="17" spans="2:35" ht="19" customHeight="1" thickBot="1" x14ac:dyDescent="0.4">
      <c r="B17" s="10">
        <v>8</v>
      </c>
      <c r="C17" s="33">
        <v>6.02</v>
      </c>
      <c r="D17" s="19">
        <v>4.1979999999999995</v>
      </c>
      <c r="E17" s="15">
        <v>3.2239999999999998</v>
      </c>
      <c r="F17" s="15">
        <v>2.5539999999999994</v>
      </c>
      <c r="G17" s="15">
        <v>3.6489999999999996</v>
      </c>
      <c r="H17" s="15">
        <v>2.1969999999999996</v>
      </c>
      <c r="I17" s="15">
        <f t="shared" si="4"/>
        <v>2.9059999999999997</v>
      </c>
      <c r="J17" s="20">
        <f t="shared" si="5"/>
        <v>-0.58119999999999994</v>
      </c>
      <c r="K17" s="13">
        <f t="shared" si="6"/>
        <v>5.4387999999999996</v>
      </c>
      <c r="P17" s="31"/>
      <c r="Q17" s="31" t="s">
        <v>34</v>
      </c>
      <c r="R17" s="45">
        <v>5.6942499999999993E-2</v>
      </c>
      <c r="S17" s="45">
        <v>5.9449999999999996E-2</v>
      </c>
      <c r="T17" s="45">
        <v>5.8026500000000002E-2</v>
      </c>
      <c r="U17" s="45">
        <v>5.7589500000000002E-2</v>
      </c>
      <c r="V17" s="48">
        <v>5.5621000000000004E-2</v>
      </c>
      <c r="W17" s="48">
        <v>5.4268499999999997E-2</v>
      </c>
      <c r="Z17" s="2">
        <v>10</v>
      </c>
      <c r="AA17" s="85">
        <v>5.5866843281849432E-2</v>
      </c>
      <c r="AB17" s="85">
        <f t="shared" si="1"/>
        <v>6.4246869774126844E-2</v>
      </c>
      <c r="AC17" s="85">
        <f t="shared" si="2"/>
        <v>4.7486816789572013E-2</v>
      </c>
      <c r="AD17" s="86"/>
      <c r="AE17" s="87">
        <f t="shared" si="3"/>
        <v>0.59664094505844345</v>
      </c>
      <c r="AF17" s="87">
        <f t="shared" si="0"/>
        <v>0.55347419330787595</v>
      </c>
      <c r="AG17" s="87">
        <f t="shared" si="0"/>
        <v>0.64355937996422918</v>
      </c>
      <c r="AI17" s="29">
        <v>0.15</v>
      </c>
    </row>
    <row r="18" spans="2:35" ht="19" customHeight="1" x14ac:dyDescent="0.35">
      <c r="B18" s="10">
        <v>9</v>
      </c>
      <c r="C18" s="33">
        <v>6.0040000000000004</v>
      </c>
      <c r="D18" s="19">
        <v>4.1270000000000007</v>
      </c>
      <c r="E18" s="15">
        <v>3.1820000000000004</v>
      </c>
      <c r="F18" s="15">
        <v>2.4890000000000003</v>
      </c>
      <c r="G18" s="15">
        <v>3.5710000000000002</v>
      </c>
      <c r="H18" s="15">
        <v>2.1640000000000006</v>
      </c>
      <c r="I18" s="15">
        <f t="shared" si="4"/>
        <v>2.8515000000000001</v>
      </c>
      <c r="J18" s="20">
        <f t="shared" si="5"/>
        <v>-0.57030000000000003</v>
      </c>
      <c r="K18" s="13">
        <f t="shared" si="6"/>
        <v>5.4337</v>
      </c>
      <c r="Z18" s="2">
        <v>11</v>
      </c>
      <c r="AA18" s="85">
        <v>5.5839652547450713E-2</v>
      </c>
      <c r="AB18" s="85">
        <f t="shared" si="1"/>
        <v>6.4215600429568309E-2</v>
      </c>
      <c r="AC18" s="85">
        <f t="shared" si="2"/>
        <v>4.7463704665333104E-2</v>
      </c>
      <c r="AD18" s="86"/>
      <c r="AE18" s="87">
        <f t="shared" si="3"/>
        <v>0.56522496409210266</v>
      </c>
      <c r="AF18" s="87">
        <f t="shared" si="0"/>
        <v>0.52022231759434046</v>
      </c>
      <c r="AG18" s="87">
        <f t="shared" si="0"/>
        <v>0.61452658465274579</v>
      </c>
      <c r="AI18" s="29">
        <v>0.15</v>
      </c>
    </row>
    <row r="19" spans="2:35" ht="19" customHeight="1" thickBot="1" x14ac:dyDescent="0.4">
      <c r="B19" s="11">
        <v>10</v>
      </c>
      <c r="C19" s="34">
        <v>5.9870000000000001</v>
      </c>
      <c r="D19" s="21">
        <v>4.048</v>
      </c>
      <c r="E19" s="22">
        <v>3.14</v>
      </c>
      <c r="F19" s="22">
        <v>2.4329999999999998</v>
      </c>
      <c r="G19" s="22">
        <v>3.5</v>
      </c>
      <c r="H19" s="22">
        <v>2.13</v>
      </c>
      <c r="I19" s="22">
        <f t="shared" si="4"/>
        <v>2.8007500000000003</v>
      </c>
      <c r="J19" s="23">
        <f t="shared" si="5"/>
        <v>-0.56015000000000004</v>
      </c>
      <c r="K19" s="14">
        <f t="shared" si="6"/>
        <v>5.42685</v>
      </c>
      <c r="P19" s="5"/>
      <c r="Q19" s="31" t="s">
        <v>18</v>
      </c>
      <c r="Z19" s="2">
        <v>12</v>
      </c>
      <c r="AA19" s="85">
        <v>5.5813092071655301E-2</v>
      </c>
      <c r="AB19" s="85">
        <f t="shared" si="1"/>
        <v>6.4185055882403586E-2</v>
      </c>
      <c r="AC19" s="85">
        <f t="shared" si="2"/>
        <v>4.7441128260907003E-2</v>
      </c>
      <c r="AD19" s="86"/>
      <c r="AE19" s="87">
        <f t="shared" si="3"/>
        <v>0.53548709146849249</v>
      </c>
      <c r="AF19" s="87">
        <f t="shared" si="0"/>
        <v>0.48899307276867143</v>
      </c>
      <c r="AG19" s="87">
        <f t="shared" si="0"/>
        <v>0.58682598882995562</v>
      </c>
      <c r="AI19" s="29">
        <v>0.15</v>
      </c>
    </row>
    <row r="20" spans="2:35" ht="19" customHeight="1" thickBot="1" x14ac:dyDescent="0.4">
      <c r="Q20" s="61"/>
      <c r="R20" s="76"/>
      <c r="S20" s="63" t="str">
        <f>S7</f>
        <v>20240430</v>
      </c>
      <c r="T20" s="63" t="str">
        <f t="shared" ref="T20:W20" si="7">T7</f>
        <v>20240531</v>
      </c>
      <c r="U20" s="63" t="str">
        <f t="shared" si="7"/>
        <v>20240630</v>
      </c>
      <c r="V20" s="63" t="str">
        <f t="shared" si="7"/>
        <v>20240731</v>
      </c>
      <c r="W20" s="63">
        <f t="shared" si="7"/>
        <v>20240831</v>
      </c>
      <c r="Z20" s="2">
        <v>13</v>
      </c>
      <c r="AA20" s="85">
        <v>5.5787311852868893E-2</v>
      </c>
      <c r="AB20" s="85">
        <f t="shared" si="1"/>
        <v>6.4155408630799216E-2</v>
      </c>
      <c r="AC20" s="85">
        <f t="shared" si="2"/>
        <v>4.7419215074938556E-2</v>
      </c>
      <c r="AD20" s="86"/>
      <c r="AE20" s="87">
        <f t="shared" si="3"/>
        <v>0.50733464333323586</v>
      </c>
      <c r="AF20" s="87">
        <f t="shared" si="0"/>
        <v>0.45966008309030409</v>
      </c>
      <c r="AG20" s="87">
        <f t="shared" si="0"/>
        <v>0.56039375835735639</v>
      </c>
      <c r="AI20" s="29">
        <v>0.15</v>
      </c>
    </row>
    <row r="21" spans="2:35" ht="19" customHeight="1" x14ac:dyDescent="0.35">
      <c r="P21" s="31"/>
      <c r="Q21" s="31" t="s">
        <v>25</v>
      </c>
      <c r="R21" s="77">
        <v>0</v>
      </c>
      <c r="S21" s="51">
        <f t="shared" ref="S21:W30" si="8">10000 * (S8-R8)</f>
        <v>15.080000000000094</v>
      </c>
      <c r="T21" s="51">
        <f>10000 * (T8-S8)</f>
        <v>-5.8200000000001308</v>
      </c>
      <c r="U21" s="51">
        <f t="shared" si="8"/>
        <v>-3.0399999999999872</v>
      </c>
      <c r="V21" s="51">
        <f t="shared" si="8"/>
        <v>-16.22499999999992</v>
      </c>
      <c r="W21" s="52">
        <f>10000 * (W8-V8)</f>
        <v>-19.455000000000098</v>
      </c>
      <c r="Z21" s="2">
        <v>14</v>
      </c>
      <c r="AA21" s="85">
        <v>5.5762396752430998E-2</v>
      </c>
      <c r="AB21" s="85">
        <f t="shared" si="1"/>
        <v>6.412675626529564E-2</v>
      </c>
      <c r="AC21" s="85">
        <f t="shared" si="2"/>
        <v>4.739803723956635E-2</v>
      </c>
      <c r="AD21" s="86"/>
      <c r="AE21" s="87">
        <f t="shared" si="3"/>
        <v>0.48068042919968762</v>
      </c>
      <c r="AF21" s="87">
        <f t="shared" si="0"/>
        <v>0.43210530394806407</v>
      </c>
      <c r="AG21" s="87">
        <f t="shared" si="0"/>
        <v>0.53516943007366913</v>
      </c>
      <c r="AI21" s="29">
        <v>0.15</v>
      </c>
    </row>
    <row r="22" spans="2:35" ht="19" customHeight="1" x14ac:dyDescent="0.35">
      <c r="P22" s="31"/>
      <c r="Q22" s="31" t="s">
        <v>26</v>
      </c>
      <c r="R22" s="78">
        <v>0</v>
      </c>
      <c r="S22" s="53">
        <f t="shared" si="8"/>
        <v>24.054999999999978</v>
      </c>
      <c r="T22" s="53">
        <f t="shared" si="8"/>
        <v>-10.144999999999946</v>
      </c>
      <c r="U22" s="53">
        <f t="shared" si="8"/>
        <v>-2.8800000000000354</v>
      </c>
      <c r="V22" s="53">
        <f t="shared" si="8"/>
        <v>-22.194999999999993</v>
      </c>
      <c r="W22" s="54">
        <f t="shared" si="8"/>
        <v>-18.989999999999981</v>
      </c>
      <c r="Z22" s="2">
        <v>15</v>
      </c>
      <c r="AA22" s="85">
        <v>5.5738389862339144E-2</v>
      </c>
      <c r="AB22" s="85">
        <f t="shared" si="1"/>
        <v>6.4099148341690004E-2</v>
      </c>
      <c r="AC22" s="85">
        <f t="shared" si="2"/>
        <v>4.7377631382988269E-2</v>
      </c>
      <c r="AD22" s="86"/>
      <c r="AE22" s="87">
        <f t="shared" si="3"/>
        <v>0.45544238533110881</v>
      </c>
      <c r="AF22" s="87">
        <f t="shared" si="0"/>
        <v>0.40621842107794126</v>
      </c>
      <c r="AG22" s="87">
        <f t="shared" si="0"/>
        <v>0.51109570255665815</v>
      </c>
      <c r="AI22" s="29">
        <v>0.15</v>
      </c>
    </row>
    <row r="23" spans="2:35" ht="19" customHeight="1" x14ac:dyDescent="0.35">
      <c r="B23" s="5"/>
      <c r="C23" s="2" t="s">
        <v>5</v>
      </c>
      <c r="D23" s="140" t="s">
        <v>14</v>
      </c>
      <c r="E23" s="141"/>
      <c r="F23" s="141"/>
      <c r="G23" s="141"/>
      <c r="H23" s="141"/>
      <c r="I23" s="142"/>
      <c r="K23" s="143" t="s">
        <v>20</v>
      </c>
      <c r="P23" s="31"/>
      <c r="Q23" s="31" t="s">
        <v>27</v>
      </c>
      <c r="R23" s="78">
        <v>0</v>
      </c>
      <c r="S23" s="53">
        <f t="shared" si="8"/>
        <v>26.800000000000086</v>
      </c>
      <c r="T23" s="53">
        <f t="shared" si="8"/>
        <v>-13.345000000000093</v>
      </c>
      <c r="U23" s="53">
        <f t="shared" si="8"/>
        <v>-2.9449999999999616</v>
      </c>
      <c r="V23" s="53">
        <f t="shared" si="8"/>
        <v>-23.774999999999977</v>
      </c>
      <c r="W23" s="54">
        <f t="shared" si="8"/>
        <v>-17.174999999999969</v>
      </c>
      <c r="Z23" s="2">
        <v>16</v>
      </c>
      <c r="AA23" s="85">
        <v>5.5715306991615421E-2</v>
      </c>
      <c r="AB23" s="85">
        <f t="shared" si="1"/>
        <v>6.4072603040357723E-2</v>
      </c>
      <c r="AC23" s="85">
        <f t="shared" si="2"/>
        <v>4.7358010942873105E-2</v>
      </c>
      <c r="AD23" s="86"/>
      <c r="AE23" s="87">
        <f t="shared" si="3"/>
        <v>0.43154323524907057</v>
      </c>
      <c r="AF23" s="87">
        <f t="shared" si="0"/>
        <v>0.38189629731021957</v>
      </c>
      <c r="AG23" s="87">
        <f t="shared" si="0"/>
        <v>0.48811824125996395</v>
      </c>
      <c r="AI23" s="29">
        <v>0.15</v>
      </c>
    </row>
    <row r="24" spans="2:35" ht="19" customHeight="1" x14ac:dyDescent="0.35">
      <c r="B24" s="3"/>
      <c r="C24" s="4" t="s">
        <v>1</v>
      </c>
      <c r="D24" s="6" t="s">
        <v>0</v>
      </c>
      <c r="E24" s="6" t="s">
        <v>13</v>
      </c>
      <c r="F24" s="6" t="s">
        <v>2</v>
      </c>
      <c r="G24" s="6" t="s">
        <v>3</v>
      </c>
      <c r="H24" s="6" t="s">
        <v>4</v>
      </c>
      <c r="I24" s="7" t="s">
        <v>6</v>
      </c>
      <c r="J24" s="8" t="s">
        <v>7</v>
      </c>
      <c r="K24" s="144"/>
      <c r="P24" s="31"/>
      <c r="Q24" s="31" t="s">
        <v>28</v>
      </c>
      <c r="R24" s="78">
        <v>0</v>
      </c>
      <c r="S24" s="53">
        <f t="shared" si="8"/>
        <v>27.979999999999951</v>
      </c>
      <c r="T24" s="53">
        <f t="shared" si="8"/>
        <v>-15.025000000000038</v>
      </c>
      <c r="U24" s="53">
        <f t="shared" si="8"/>
        <v>-2.9999999999999472</v>
      </c>
      <c r="V24" s="53">
        <f t="shared" si="8"/>
        <v>-23.125000000000089</v>
      </c>
      <c r="W24" s="54">
        <f t="shared" si="8"/>
        <v>-15.849999999999961</v>
      </c>
      <c r="Z24" s="2">
        <v>17</v>
      </c>
      <c r="AA24" s="85">
        <v>5.5693145936048793E-2</v>
      </c>
      <c r="AB24" s="85">
        <f t="shared" si="1"/>
        <v>6.4047117826456113E-2</v>
      </c>
      <c r="AC24" s="85">
        <f t="shared" si="2"/>
        <v>4.7339174045641474E-2</v>
      </c>
      <c r="AD24" s="86"/>
      <c r="AE24" s="87">
        <f t="shared" si="3"/>
        <v>0.40891017597884544</v>
      </c>
      <c r="AF24" s="87">
        <f t="shared" si="0"/>
        <v>0.35904246356700642</v>
      </c>
      <c r="AG24" s="87">
        <f t="shared" si="0"/>
        <v>0.46618549772028961</v>
      </c>
      <c r="AI24" s="29">
        <v>0.15</v>
      </c>
    </row>
    <row r="25" spans="2:35" ht="19" customHeight="1" thickBot="1" x14ac:dyDescent="0.4">
      <c r="B25" s="25">
        <v>20240731</v>
      </c>
      <c r="C25" s="2" t="s">
        <v>10</v>
      </c>
      <c r="D25" s="2" t="s">
        <v>8</v>
      </c>
      <c r="E25" s="2" t="s">
        <v>9</v>
      </c>
      <c r="F25" s="2" t="s">
        <v>11</v>
      </c>
      <c r="G25" s="2" t="s">
        <v>12</v>
      </c>
      <c r="H25" s="2" t="s">
        <v>15</v>
      </c>
      <c r="I25" s="2"/>
      <c r="J25" s="2"/>
      <c r="P25" s="31"/>
      <c r="Q25" s="31" t="s">
        <v>29</v>
      </c>
      <c r="R25" s="78">
        <v>0</v>
      </c>
      <c r="S25" s="53">
        <f>10000 * (S12-R12)</f>
        <v>27.905000000000012</v>
      </c>
      <c r="T25" s="53">
        <f t="shared" si="8"/>
        <v>-15.459999999999988</v>
      </c>
      <c r="U25" s="53">
        <f t="shared" si="8"/>
        <v>-3.5849999999999769</v>
      </c>
      <c r="V25" s="53">
        <f t="shared" si="8"/>
        <v>-22.635000000000016</v>
      </c>
      <c r="W25" s="54">
        <f t="shared" si="8"/>
        <v>-15.400000000000066</v>
      </c>
      <c r="Z25" s="2">
        <v>18</v>
      </c>
      <c r="AA25" s="85">
        <v>5.5671892566924175E-2</v>
      </c>
      <c r="AB25" s="85">
        <f t="shared" si="1"/>
        <v>6.4022676451962801E-2</v>
      </c>
      <c r="AC25" s="85">
        <f t="shared" si="2"/>
        <v>4.7321108681885549E-2</v>
      </c>
      <c r="AD25" s="86"/>
      <c r="AE25" s="87">
        <f t="shared" si="3"/>
        <v>0.38747458821514558</v>
      </c>
      <c r="AF25" s="87">
        <f t="shared" si="0"/>
        <v>0.33756665054314794</v>
      </c>
      <c r="AG25" s="87">
        <f t="shared" si="0"/>
        <v>0.44524854206030634</v>
      </c>
      <c r="AI25" s="29">
        <v>0.15</v>
      </c>
    </row>
    <row r="26" spans="2:35" ht="19" customHeight="1" x14ac:dyDescent="0.35">
      <c r="B26" s="9">
        <v>1</v>
      </c>
      <c r="C26" s="32">
        <v>6.6750000000000007</v>
      </c>
      <c r="D26" s="16">
        <v>5.1160000000000005</v>
      </c>
      <c r="E26" s="16">
        <v>2.7870000000000008</v>
      </c>
      <c r="F26" s="17">
        <v>3.7880000000000007</v>
      </c>
      <c r="G26" s="17">
        <v>4.4010000000000007</v>
      </c>
      <c r="H26" s="17">
        <v>1.6020000000000012</v>
      </c>
      <c r="I26" s="17">
        <f>IF(  ABS( MAX( D26:H26 ) )  &gt;  ABS(  MIN(D26:H26 ) ),
                                                 (  SUM(D26:H26) - ABS( MAX(D26:H26) ) ) / 4,
                                                  (  SUM(D26:H26) +  ABS( MIN(D26:H26)  )  )   / 4 )</f>
        <v>3.1445000000000007</v>
      </c>
      <c r="J26" s="18">
        <f xml:space="preserve"> IF( I26 &gt; 0, MAX( -$K$3, -I26*$K$4 ), MIN( $K$3, -I26*$K$4 )  )</f>
        <v>-0.62890000000000024</v>
      </c>
      <c r="K26" s="12">
        <f>C26+J26</f>
        <v>6.0461000000000009</v>
      </c>
      <c r="P26" s="31"/>
      <c r="Q26" s="31" t="s">
        <v>30</v>
      </c>
      <c r="R26" s="77">
        <v>0</v>
      </c>
      <c r="S26" s="51">
        <f t="shared" si="8"/>
        <v>27.529999999999983</v>
      </c>
      <c r="T26" s="51">
        <f t="shared" si="8"/>
        <v>-15.535000000000132</v>
      </c>
      <c r="U26" s="51">
        <f t="shared" si="8"/>
        <v>-3.9599999999998663</v>
      </c>
      <c r="V26" s="51">
        <f t="shared" si="8"/>
        <v>-22.155000000000022</v>
      </c>
      <c r="W26" s="52">
        <f t="shared" si="8"/>
        <v>-15.070000000000014</v>
      </c>
      <c r="Z26" s="2">
        <v>19</v>
      </c>
      <c r="AA26" s="85">
        <v>5.5651524916883854E-2</v>
      </c>
      <c r="AB26" s="85">
        <f t="shared" si="1"/>
        <v>6.399925365441643E-2</v>
      </c>
      <c r="AC26" s="85">
        <f t="shared" si="2"/>
        <v>4.7303796179351272E-2</v>
      </c>
      <c r="AD26" s="86"/>
      <c r="AE26" s="87">
        <f t="shared" si="3"/>
        <v>0.36717176849476779</v>
      </c>
      <c r="AF26" s="87">
        <f t="shared" si="0"/>
        <v>0.31738435756702438</v>
      </c>
      <c r="AG26" s="87">
        <f t="shared" si="0"/>
        <v>0.42526090783877579</v>
      </c>
      <c r="AI26" s="29">
        <v>0.15</v>
      </c>
    </row>
    <row r="27" spans="2:35" ht="19" customHeight="1" x14ac:dyDescent="0.35">
      <c r="B27" s="10">
        <v>2</v>
      </c>
      <c r="C27" s="33">
        <v>6.3530000000000006</v>
      </c>
      <c r="D27" s="19">
        <v>4.8040000000000003</v>
      </c>
      <c r="E27" s="15">
        <v>2.9250000000000007</v>
      </c>
      <c r="F27" s="15">
        <v>3.3920000000000003</v>
      </c>
      <c r="G27" s="15">
        <v>4.202</v>
      </c>
      <c r="H27" s="15">
        <v>1.8480000000000008</v>
      </c>
      <c r="I27" s="15">
        <f t="shared" ref="I27:I35" si="9">IF(  ABS( MAX( D27:H27 ) )  &gt;  ABS(  MIN(D27:H27 ) ),
                                                 (  SUM(D27:H27) - ABS( MAX(D27:H27) ) ) / 4,
                                                  (  SUM(D27:H27) +  ABS( MIN(D27:H27)  )  )   / 4 )</f>
        <v>3.0917500000000007</v>
      </c>
      <c r="J27" s="20">
        <f t="shared" ref="J27:J35" si="10" xml:space="preserve"> IF( I27 &gt; 0, MAX( -$K$3, -I27*$K$4 ), MIN( $K$3, -I27*$K$4 )  )</f>
        <v>-0.61835000000000018</v>
      </c>
      <c r="K27" s="13">
        <f t="shared" ref="K27:K35" si="11">C27+J27</f>
        <v>5.7346500000000002</v>
      </c>
      <c r="P27" s="31"/>
      <c r="Q27" s="31" t="s">
        <v>31</v>
      </c>
      <c r="R27" s="78">
        <v>0</v>
      </c>
      <c r="S27" s="53">
        <f t="shared" si="8"/>
        <v>27.025000000000034</v>
      </c>
      <c r="T27" s="53">
        <f t="shared" si="8"/>
        <v>-15.294999999999961</v>
      </c>
      <c r="U27" s="53">
        <f t="shared" si="8"/>
        <v>-4.2400000000000766</v>
      </c>
      <c r="V27" s="53">
        <f t="shared" si="8"/>
        <v>-21.504999999999995</v>
      </c>
      <c r="W27" s="54">
        <f t="shared" si="8"/>
        <v>-14.674999999999965</v>
      </c>
      <c r="Z27" s="2">
        <v>20</v>
      </c>
      <c r="AA27" s="85">
        <v>5.5632015969468984E-2</v>
      </c>
      <c r="AB27" s="85">
        <f t="shared" si="1"/>
        <v>6.3976818364889332E-2</v>
      </c>
      <c r="AC27" s="85">
        <f t="shared" si="2"/>
        <v>4.7287213574048637E-2</v>
      </c>
      <c r="AD27" s="86"/>
      <c r="AE27" s="87">
        <f t="shared" si="3"/>
        <v>0.34794068151418872</v>
      </c>
      <c r="AF27" s="87">
        <f t="shared" si="0"/>
        <v>0.29841645534774491</v>
      </c>
      <c r="AG27" s="87">
        <f t="shared" si="0"/>
        <v>0.40617844826426913</v>
      </c>
      <c r="AI27" s="29">
        <v>0.15</v>
      </c>
    </row>
    <row r="28" spans="2:35" ht="19" customHeight="1" x14ac:dyDescent="0.35">
      <c r="B28" s="10">
        <v>3</v>
      </c>
      <c r="C28" s="33">
        <v>6.2600000000000007</v>
      </c>
      <c r="D28" s="19">
        <v>4.6910000000000007</v>
      </c>
      <c r="E28" s="15">
        <v>3.0610000000000008</v>
      </c>
      <c r="F28" s="15">
        <v>3.1940000000000008</v>
      </c>
      <c r="G28" s="15">
        <v>4.128000000000001</v>
      </c>
      <c r="H28" s="15">
        <v>2.0240000000000009</v>
      </c>
      <c r="I28" s="15">
        <f t="shared" si="9"/>
        <v>3.1017500000000005</v>
      </c>
      <c r="J28" s="20">
        <f t="shared" si="10"/>
        <v>-0.62035000000000018</v>
      </c>
      <c r="K28" s="13">
        <f t="shared" si="11"/>
        <v>5.6396500000000005</v>
      </c>
      <c r="P28" s="31"/>
      <c r="Q28" s="31" t="s">
        <v>32</v>
      </c>
      <c r="R28" s="78">
        <v>0</v>
      </c>
      <c r="S28" s="53">
        <f t="shared" si="8"/>
        <v>26.374999999999872</v>
      </c>
      <c r="T28" s="53">
        <f t="shared" si="8"/>
        <v>-14.944999999999958</v>
      </c>
      <c r="U28" s="53">
        <f t="shared" si="8"/>
        <v>-4.3499999999999792</v>
      </c>
      <c r="V28" s="53">
        <f t="shared" si="8"/>
        <v>-20.854999999999972</v>
      </c>
      <c r="W28" s="54">
        <f t="shared" si="8"/>
        <v>-14.300000000000077</v>
      </c>
      <c r="Z28" s="2">
        <v>21</v>
      </c>
      <c r="AA28" s="85">
        <v>5.5613335589406399E-2</v>
      </c>
      <c r="AB28" s="85">
        <f t="shared" si="1"/>
        <v>6.3955335927817353E-2</v>
      </c>
      <c r="AC28" s="85">
        <f t="shared" si="2"/>
        <v>4.7271335250995437E-2</v>
      </c>
      <c r="AD28" s="86"/>
      <c r="AE28" s="87">
        <f t="shared" si="3"/>
        <v>0.32972373084561024</v>
      </c>
      <c r="AF28" s="87">
        <f t="shared" si="0"/>
        <v>0.28058881957877635</v>
      </c>
      <c r="AG28" s="87">
        <f t="shared" si="0"/>
        <v>0.38795920281858709</v>
      </c>
      <c r="AI28" s="29">
        <v>0.15</v>
      </c>
    </row>
    <row r="29" spans="2:35" ht="19" customHeight="1" x14ac:dyDescent="0.35">
      <c r="B29" s="10">
        <v>4</v>
      </c>
      <c r="C29" s="33">
        <v>6.2249999999999996</v>
      </c>
      <c r="D29" s="19">
        <v>4.6040000000000001</v>
      </c>
      <c r="E29" s="15">
        <v>3.1509999999999998</v>
      </c>
      <c r="F29" s="15">
        <v>3.0569999999999995</v>
      </c>
      <c r="G29" s="15">
        <v>4.0519999999999996</v>
      </c>
      <c r="H29" s="15">
        <v>2.1289999999999996</v>
      </c>
      <c r="I29" s="15">
        <f t="shared" si="9"/>
        <v>3.0972499999999998</v>
      </c>
      <c r="J29" s="20">
        <f t="shared" si="10"/>
        <v>-0.61945000000000006</v>
      </c>
      <c r="K29" s="13">
        <f t="shared" si="11"/>
        <v>5.6055499999999991</v>
      </c>
      <c r="P29" s="31"/>
      <c r="Q29" s="31" t="s">
        <v>33</v>
      </c>
      <c r="R29" s="78">
        <v>0</v>
      </c>
      <c r="S29" s="53">
        <f t="shared" si="8"/>
        <v>25.669999999999998</v>
      </c>
      <c r="T29" s="53">
        <f t="shared" si="8"/>
        <v>-14.584999999999877</v>
      </c>
      <c r="U29" s="53">
        <f t="shared" si="8"/>
        <v>-4.4199999999999795</v>
      </c>
      <c r="V29" s="53">
        <f t="shared" si="8"/>
        <v>-20.225000000000104</v>
      </c>
      <c r="W29" s="54">
        <f t="shared" si="8"/>
        <v>-13.890000000000013</v>
      </c>
      <c r="Z29" s="2">
        <v>22</v>
      </c>
      <c r="AA29" s="85">
        <v>5.5595451871464752E-2</v>
      </c>
      <c r="AB29" s="85">
        <f t="shared" si="1"/>
        <v>6.3934769652184462E-2</v>
      </c>
      <c r="AC29" s="85">
        <f t="shared" si="2"/>
        <v>4.7256134090745035E-2</v>
      </c>
      <c r="AD29" s="86"/>
      <c r="AE29" s="87">
        <f t="shared" si="3"/>
        <v>0.31246654644408722</v>
      </c>
      <c r="AF29" s="87">
        <f t="shared" si="0"/>
        <v>0.26383199264150153</v>
      </c>
      <c r="AG29" s="87">
        <f t="shared" si="0"/>
        <v>0.37056327339500023</v>
      </c>
      <c r="AI29" s="29">
        <v>0.15</v>
      </c>
    </row>
    <row r="30" spans="2:35" ht="19" customHeight="1" thickBot="1" x14ac:dyDescent="0.4">
      <c r="B30" s="10">
        <v>5</v>
      </c>
      <c r="C30" s="34">
        <v>6.2160000000000002</v>
      </c>
      <c r="D30" s="21">
        <v>4.5430000000000001</v>
      </c>
      <c r="E30" s="22">
        <v>3.2090000000000001</v>
      </c>
      <c r="F30" s="22">
        <v>2.9620000000000002</v>
      </c>
      <c r="G30" s="22">
        <v>3.9730000000000003</v>
      </c>
      <c r="H30" s="22">
        <v>2.1890000000000001</v>
      </c>
      <c r="I30" s="22">
        <f t="shared" si="9"/>
        <v>3.0832500000000005</v>
      </c>
      <c r="J30" s="23">
        <f t="shared" si="10"/>
        <v>-0.61665000000000014</v>
      </c>
      <c r="K30" s="41">
        <f t="shared" si="11"/>
        <v>5.5993500000000003</v>
      </c>
      <c r="P30" s="31"/>
      <c r="Q30" s="31" t="s">
        <v>34</v>
      </c>
      <c r="R30" s="79">
        <v>0</v>
      </c>
      <c r="S30" s="55">
        <f t="shared" si="8"/>
        <v>25.075000000000028</v>
      </c>
      <c r="T30" s="55">
        <f t="shared" si="8"/>
        <v>-14.234999999999943</v>
      </c>
      <c r="U30" s="55">
        <f t="shared" si="8"/>
        <v>-4.3699999999999992</v>
      </c>
      <c r="V30" s="55">
        <f t="shared" si="8"/>
        <v>-19.684999999999981</v>
      </c>
      <c r="W30" s="56">
        <f t="shared" si="8"/>
        <v>-13.525000000000064</v>
      </c>
      <c r="Z30" s="2">
        <v>23</v>
      </c>
      <c r="AA30" s="85">
        <v>5.557833208881191E-2</v>
      </c>
      <c r="AB30" s="85">
        <f t="shared" si="1"/>
        <v>6.3915081902133686E-2</v>
      </c>
      <c r="AC30" s="85">
        <f t="shared" si="2"/>
        <v>4.7241582275490121E-2</v>
      </c>
      <c r="AD30" s="86"/>
      <c r="AE30" s="87">
        <f t="shared" si="3"/>
        <v>0.2961177874813925</v>
      </c>
      <c r="AF30" s="87">
        <f t="shared" si="0"/>
        <v>0.2480808709156207</v>
      </c>
      <c r="AG30" s="87">
        <f t="shared" si="0"/>
        <v>0.35395270912629334</v>
      </c>
      <c r="AI30" s="29">
        <v>0.15</v>
      </c>
    </row>
    <row r="31" spans="2:35" ht="19" customHeight="1" x14ac:dyDescent="0.35">
      <c r="B31" s="10">
        <v>6</v>
      </c>
      <c r="C31" s="33">
        <v>6.2050000000000001</v>
      </c>
      <c r="D31" s="19">
        <v>4.49</v>
      </c>
      <c r="E31" s="15">
        <v>3.218</v>
      </c>
      <c r="F31" s="15">
        <v>2.8819999999999997</v>
      </c>
      <c r="G31" s="15">
        <v>3.8820000000000001</v>
      </c>
      <c r="H31" s="15">
        <v>2.2060000000000004</v>
      </c>
      <c r="I31" s="39">
        <f t="shared" si="9"/>
        <v>3.0470000000000002</v>
      </c>
      <c r="J31" s="20">
        <f t="shared" si="10"/>
        <v>-0.60940000000000005</v>
      </c>
      <c r="K31" s="40">
        <f t="shared" si="11"/>
        <v>5.5956000000000001</v>
      </c>
      <c r="Z31" s="2">
        <v>24</v>
      </c>
      <c r="AA31" s="85">
        <v>5.5561943361215782E-2</v>
      </c>
      <c r="AB31" s="85">
        <f t="shared" si="1"/>
        <v>6.3896234865398138E-2</v>
      </c>
      <c r="AC31" s="85">
        <f t="shared" si="2"/>
        <v>4.7227651857033412E-2</v>
      </c>
      <c r="AD31" s="86"/>
      <c r="AE31" s="87">
        <f t="shared" si="3"/>
        <v>0.28062895918040032</v>
      </c>
      <c r="AF31" s="87">
        <f t="shared" si="0"/>
        <v>0.2332744154484063</v>
      </c>
      <c r="AG31" s="87">
        <f t="shared" si="0"/>
        <v>0.33809139915007425</v>
      </c>
      <c r="AI31" s="29">
        <v>0.15</v>
      </c>
    </row>
    <row r="32" spans="2:35" ht="19" customHeight="1" thickBot="1" x14ac:dyDescent="0.4">
      <c r="B32" s="10">
        <v>7</v>
      </c>
      <c r="C32" s="33">
        <v>6.1890000000000001</v>
      </c>
      <c r="D32" s="19">
        <v>4.4329999999999998</v>
      </c>
      <c r="E32" s="15">
        <v>3.1960000000000002</v>
      </c>
      <c r="F32" s="15">
        <v>2.8080000000000003</v>
      </c>
      <c r="G32" s="15">
        <v>3.786</v>
      </c>
      <c r="H32" s="15">
        <v>2.1999999999999997</v>
      </c>
      <c r="I32" s="15">
        <f t="shared" si="9"/>
        <v>2.9974999999999996</v>
      </c>
      <c r="J32" s="20">
        <f t="shared" si="10"/>
        <v>-0.59949999999999992</v>
      </c>
      <c r="K32" s="13">
        <f t="shared" si="11"/>
        <v>5.5895000000000001</v>
      </c>
      <c r="Z32" s="2">
        <v>25</v>
      </c>
      <c r="AA32" s="85">
        <v>5.5546253124703293E-2</v>
      </c>
      <c r="AB32" s="85">
        <f t="shared" si="1"/>
        <v>6.3878191093408782E-2</v>
      </c>
      <c r="AC32" s="85">
        <f t="shared" si="2"/>
        <v>4.7214315155997798E-2</v>
      </c>
      <c r="AD32" s="86"/>
      <c r="AE32" s="87">
        <f t="shared" si="3"/>
        <v>0.26595424245216492</v>
      </c>
      <c r="AF32" s="87">
        <f t="shared" si="0"/>
        <v>0.21935538395807105</v>
      </c>
      <c r="AG32" s="87">
        <f t="shared" si="0"/>
        <v>0.3229449726285763</v>
      </c>
      <c r="AI32" s="29">
        <v>0.15</v>
      </c>
    </row>
    <row r="33" spans="2:35" ht="19" customHeight="1" thickBot="1" x14ac:dyDescent="0.4">
      <c r="B33" s="10">
        <v>8</v>
      </c>
      <c r="C33" s="33">
        <v>6.1710000000000003</v>
      </c>
      <c r="D33" s="19">
        <v>4.3710000000000004</v>
      </c>
      <c r="E33" s="15">
        <v>3.1620000000000004</v>
      </c>
      <c r="F33" s="15">
        <v>2.7500000000000004</v>
      </c>
      <c r="G33" s="15">
        <v>3.6940000000000004</v>
      </c>
      <c r="H33" s="15">
        <v>2.1780000000000004</v>
      </c>
      <c r="I33" s="15">
        <f t="shared" si="9"/>
        <v>2.9460000000000002</v>
      </c>
      <c r="J33" s="20">
        <f t="shared" si="10"/>
        <v>-0.58920000000000006</v>
      </c>
      <c r="K33" s="13">
        <f t="shared" si="11"/>
        <v>5.5818000000000003</v>
      </c>
      <c r="Q33" s="57">
        <f>K5</f>
        <v>20</v>
      </c>
      <c r="R33" s="2"/>
      <c r="S33" s="63" t="str">
        <f>S7</f>
        <v>20240430</v>
      </c>
      <c r="T33" s="63" t="str">
        <f t="shared" ref="T33:V33" si="12">T7</f>
        <v>20240531</v>
      </c>
      <c r="U33" s="63" t="str">
        <f t="shared" si="12"/>
        <v>20240630</v>
      </c>
      <c r="V33" s="63" t="str">
        <f t="shared" si="12"/>
        <v>20240731</v>
      </c>
      <c r="Z33" s="2">
        <v>26</v>
      </c>
      <c r="AA33" s="85">
        <v>5.5531229458971376E-2</v>
      </c>
      <c r="AB33" s="85">
        <f t="shared" si="1"/>
        <v>6.3860913877817074E-2</v>
      </c>
      <c r="AC33" s="85">
        <f t="shared" si="2"/>
        <v>4.7201545040125671E-2</v>
      </c>
      <c r="AD33" s="86"/>
      <c r="AE33" s="87">
        <f t="shared" si="3"/>
        <v>0.25205033525541437</v>
      </c>
      <c r="AF33" s="87">
        <f t="shared" si="0"/>
        <v>0.20627008234796876</v>
      </c>
      <c r="AG33" s="87">
        <f t="shared" si="0"/>
        <v>0.30848070540565375</v>
      </c>
      <c r="AI33" s="29">
        <v>0.15</v>
      </c>
    </row>
    <row r="34" spans="2:35" ht="19" customHeight="1" x14ac:dyDescent="0.35">
      <c r="B34" s="10">
        <v>9</v>
      </c>
      <c r="C34" s="33">
        <v>6.1509999999999998</v>
      </c>
      <c r="D34" s="19">
        <v>4.3010000000000002</v>
      </c>
      <c r="E34" s="15">
        <v>3.1209999999999996</v>
      </c>
      <c r="F34" s="15">
        <v>2.6919999999999997</v>
      </c>
      <c r="G34" s="15">
        <v>3.6069999999999998</v>
      </c>
      <c r="H34" s="15">
        <v>2.1479999999999997</v>
      </c>
      <c r="I34" s="15">
        <f t="shared" si="9"/>
        <v>2.8919999999999995</v>
      </c>
      <c r="J34" s="20">
        <f t="shared" si="10"/>
        <v>-0.57839999999999991</v>
      </c>
      <c r="K34" s="13">
        <f t="shared" si="11"/>
        <v>5.5725999999999996</v>
      </c>
      <c r="P34" s="31"/>
      <c r="Q34" s="31" t="s">
        <v>25</v>
      </c>
      <c r="R34" s="77">
        <v>0</v>
      </c>
      <c r="S34" s="58">
        <f>IF( AND( ABS(S21) &gt; $Q$33,  SIGN(S21) &lt;&gt; SIGN(T21)  ),  1,  0  )</f>
        <v>0</v>
      </c>
      <c r="T34" s="58">
        <f t="shared" ref="T34:V34" si="13">IF( AND( ABS(T21) &gt; $Q$33,  SIGN(T21) &lt;&gt; SIGN(U21)  ),  1,  0  )</f>
        <v>0</v>
      </c>
      <c r="U34" s="58">
        <f t="shared" si="13"/>
        <v>0</v>
      </c>
      <c r="V34" s="58">
        <f t="shared" si="13"/>
        <v>0</v>
      </c>
      <c r="W34" s="80">
        <v>0</v>
      </c>
      <c r="Z34" s="2">
        <v>27</v>
      </c>
      <c r="AA34" s="85">
        <v>5.551684131194512E-2</v>
      </c>
      <c r="AB34" s="85">
        <f t="shared" si="1"/>
        <v>6.3844367508736885E-2</v>
      </c>
      <c r="AC34" s="85">
        <f t="shared" si="2"/>
        <v>4.7189315115153348E-2</v>
      </c>
      <c r="AD34" s="86"/>
      <c r="AE34" s="87">
        <f t="shared" si="3"/>
        <v>0.23887630470470628</v>
      </c>
      <c r="AF34" s="87">
        <f t="shared" si="0"/>
        <v>0.19396813408911803</v>
      </c>
      <c r="AG34" s="87">
        <f t="shared" si="0"/>
        <v>0.29466743274403762</v>
      </c>
      <c r="AI34" s="29">
        <v>0.15</v>
      </c>
    </row>
    <row r="35" spans="2:35" ht="19" customHeight="1" thickBot="1" x14ac:dyDescent="0.4">
      <c r="B35" s="11">
        <v>10</v>
      </c>
      <c r="C35" s="34">
        <v>6.13</v>
      </c>
      <c r="D35" s="21">
        <v>4.2219999999999995</v>
      </c>
      <c r="E35" s="22">
        <v>3.0790000000000002</v>
      </c>
      <c r="F35" s="22">
        <v>2.6339999999999999</v>
      </c>
      <c r="G35" s="22">
        <v>3.5279999999999996</v>
      </c>
      <c r="H35" s="22">
        <v>2.117</v>
      </c>
      <c r="I35" s="22">
        <f t="shared" si="9"/>
        <v>2.8395000000000006</v>
      </c>
      <c r="J35" s="23">
        <f t="shared" si="10"/>
        <v>-0.56790000000000018</v>
      </c>
      <c r="K35" s="14">
        <f t="shared" si="11"/>
        <v>5.5621</v>
      </c>
      <c r="P35" s="31"/>
      <c r="Q35" s="31" t="s">
        <v>26</v>
      </c>
      <c r="R35" s="78">
        <v>0</v>
      </c>
      <c r="S35" s="59">
        <f t="shared" ref="S35:V43" si="14">IF( AND( ABS(S22) &gt; $Q$33,  SIGN(S22) &lt;&gt; SIGN(T22)  ),  1,  0  )</f>
        <v>1</v>
      </c>
      <c r="T35" s="59">
        <f t="shared" si="14"/>
        <v>0</v>
      </c>
      <c r="U35" s="59">
        <f t="shared" si="14"/>
        <v>0</v>
      </c>
      <c r="V35" s="59">
        <f t="shared" si="14"/>
        <v>0</v>
      </c>
      <c r="W35" s="81">
        <v>0</v>
      </c>
      <c r="Z35" s="2">
        <v>28</v>
      </c>
      <c r="AA35" s="85">
        <v>5.550305864948335E-2</v>
      </c>
      <c r="AB35" s="85">
        <f t="shared" si="1"/>
        <v>6.3828517446905847E-2</v>
      </c>
      <c r="AC35" s="85">
        <f t="shared" si="2"/>
        <v>4.7177599852060846E-2</v>
      </c>
      <c r="AD35" s="86"/>
      <c r="AE35" s="87">
        <f t="shared" si="3"/>
        <v>0.2263934490488321</v>
      </c>
      <c r="AF35" s="87">
        <f t="shared" si="0"/>
        <v>0.18240226598962675</v>
      </c>
      <c r="AG35" s="87">
        <f t="shared" si="0"/>
        <v>0.28147546764035364</v>
      </c>
      <c r="AI35" s="29">
        <v>0.15</v>
      </c>
    </row>
    <row r="36" spans="2:35" ht="19" customHeight="1" x14ac:dyDescent="0.35">
      <c r="P36" s="31"/>
      <c r="Q36" s="31" t="s">
        <v>27</v>
      </c>
      <c r="R36" s="78">
        <v>0</v>
      </c>
      <c r="S36" s="59">
        <f t="shared" si="14"/>
        <v>1</v>
      </c>
      <c r="T36" s="59">
        <f t="shared" si="14"/>
        <v>0</v>
      </c>
      <c r="U36" s="59">
        <f t="shared" si="14"/>
        <v>0</v>
      </c>
      <c r="V36" s="59">
        <f t="shared" si="14"/>
        <v>0</v>
      </c>
      <c r="W36" s="81">
        <v>0</v>
      </c>
      <c r="Z36" s="2">
        <v>29</v>
      </c>
      <c r="AA36" s="85">
        <v>5.5489852550307806E-2</v>
      </c>
      <c r="AB36" s="85">
        <f t="shared" si="1"/>
        <v>6.3813330432853976E-2</v>
      </c>
      <c r="AC36" s="85">
        <f t="shared" si="2"/>
        <v>4.7166374667761635E-2</v>
      </c>
      <c r="AD36" s="86"/>
      <c r="AE36" s="87">
        <f t="shared" si="3"/>
        <v>0.2145651687269555</v>
      </c>
      <c r="AF36" s="87">
        <f t="shared" si="0"/>
        <v>0.17152810901376073</v>
      </c>
      <c r="AG36" s="87">
        <f t="shared" si="0"/>
        <v>0.26887652426504061</v>
      </c>
      <c r="AI36" s="29">
        <v>0.15</v>
      </c>
    </row>
    <row r="37" spans="2:35" ht="19" customHeight="1" x14ac:dyDescent="0.35">
      <c r="P37" s="31"/>
      <c r="Q37" s="31" t="s">
        <v>28</v>
      </c>
      <c r="R37" s="78">
        <v>0</v>
      </c>
      <c r="S37" s="59">
        <f t="shared" si="14"/>
        <v>1</v>
      </c>
      <c r="T37" s="59">
        <f t="shared" si="14"/>
        <v>0</v>
      </c>
      <c r="U37" s="59">
        <f t="shared" si="14"/>
        <v>0</v>
      </c>
      <c r="V37" s="59">
        <f t="shared" si="14"/>
        <v>0</v>
      </c>
      <c r="W37" s="81">
        <v>0</v>
      </c>
      <c r="Z37" s="2">
        <v>30</v>
      </c>
      <c r="AA37" s="85">
        <v>5.5477195260767553E-2</v>
      </c>
      <c r="AB37" s="85">
        <f t="shared" si="1"/>
        <v>6.3798774549882684E-2</v>
      </c>
      <c r="AC37" s="85">
        <f t="shared" si="2"/>
        <v>4.7155615971652416E-2</v>
      </c>
      <c r="AD37" s="86"/>
      <c r="AE37" s="87">
        <f t="shared" si="3"/>
        <v>0.20335684578621527</v>
      </c>
      <c r="AF37" s="87">
        <f t="shared" si="0"/>
        <v>0.16130401294139449</v>
      </c>
      <c r="AG37" s="87">
        <f t="shared" si="0"/>
        <v>0.25684364611838761</v>
      </c>
      <c r="AI37" s="29">
        <v>0.15</v>
      </c>
    </row>
    <row r="38" spans="2:35" ht="19" customHeight="1" thickBot="1" x14ac:dyDescent="0.4">
      <c r="P38" s="31"/>
      <c r="Q38" s="31" t="s">
        <v>29</v>
      </c>
      <c r="R38" s="78">
        <v>0</v>
      </c>
      <c r="S38" s="59">
        <f t="shared" si="14"/>
        <v>1</v>
      </c>
      <c r="T38" s="59">
        <f t="shared" si="14"/>
        <v>0</v>
      </c>
      <c r="U38" s="59">
        <f t="shared" si="14"/>
        <v>0</v>
      </c>
      <c r="V38" s="59">
        <f t="shared" si="14"/>
        <v>0</v>
      </c>
      <c r="W38" s="81">
        <v>0</v>
      </c>
      <c r="Z38" s="2">
        <v>31</v>
      </c>
      <c r="AA38" s="85">
        <v>5.5465060220121654E-2</v>
      </c>
      <c r="AB38" s="85">
        <f t="shared" si="1"/>
        <v>6.3784819253139891E-2</v>
      </c>
      <c r="AC38" s="85">
        <f t="shared" si="2"/>
        <v>4.7145301187103403E-2</v>
      </c>
      <c r="AD38" s="86"/>
      <c r="AE38" s="87">
        <f t="shared" si="3"/>
        <v>0.19273573101298083</v>
      </c>
      <c r="AF38" s="87">
        <f t="shared" si="0"/>
        <v>0.15169087377301763</v>
      </c>
      <c r="AG38" s="87">
        <f t="shared" si="0"/>
        <v>0.24535113853384277</v>
      </c>
      <c r="AI38" s="29">
        <v>0.15</v>
      </c>
    </row>
    <row r="39" spans="2:35" ht="19" customHeight="1" x14ac:dyDescent="0.35">
      <c r="B39" s="5"/>
      <c r="C39" s="2" t="s">
        <v>5</v>
      </c>
      <c r="D39" s="140" t="s">
        <v>14</v>
      </c>
      <c r="E39" s="141"/>
      <c r="F39" s="141"/>
      <c r="G39" s="141"/>
      <c r="H39" s="141"/>
      <c r="I39" s="142"/>
      <c r="K39" s="143" t="s">
        <v>20</v>
      </c>
      <c r="P39" s="31"/>
      <c r="Q39" s="31" t="s">
        <v>30</v>
      </c>
      <c r="R39" s="77">
        <v>0</v>
      </c>
      <c r="S39" s="58">
        <f t="shared" si="14"/>
        <v>1</v>
      </c>
      <c r="T39" s="58">
        <f t="shared" si="14"/>
        <v>0</v>
      </c>
      <c r="U39" s="58">
        <f t="shared" si="14"/>
        <v>0</v>
      </c>
      <c r="V39" s="58">
        <f t="shared" si="14"/>
        <v>0</v>
      </c>
      <c r="W39" s="80">
        <v>0</v>
      </c>
      <c r="Z39" s="2">
        <v>32</v>
      </c>
      <c r="AA39" s="85">
        <v>5.5453422064249969E-2</v>
      </c>
      <c r="AB39" s="85">
        <f t="shared" si="1"/>
        <v>6.3771435373887464E-2</v>
      </c>
      <c r="AC39" s="85">
        <f t="shared" si="2"/>
        <v>4.7135408754612473E-2</v>
      </c>
      <c r="AD39" s="86"/>
      <c r="AE39" s="87">
        <f t="shared" si="3"/>
        <v>0.18267083819074073</v>
      </c>
      <c r="AF39" s="87">
        <f t="shared" si="0"/>
        <v>0.14265197288729645</v>
      </c>
      <c r="AG39" s="87">
        <f t="shared" si="0"/>
        <v>0.23437450519508299</v>
      </c>
      <c r="AI39" s="29">
        <v>0.15</v>
      </c>
    </row>
    <row r="40" spans="2:35" ht="19" customHeight="1" x14ac:dyDescent="0.35">
      <c r="B40" s="3"/>
      <c r="C40" s="4" t="s">
        <v>1</v>
      </c>
      <c r="D40" s="6" t="s">
        <v>0</v>
      </c>
      <c r="E40" s="6" t="s">
        <v>13</v>
      </c>
      <c r="F40" s="6" t="s">
        <v>2</v>
      </c>
      <c r="G40" s="6" t="s">
        <v>3</v>
      </c>
      <c r="H40" s="6" t="s">
        <v>4</v>
      </c>
      <c r="I40" s="7" t="s">
        <v>6</v>
      </c>
      <c r="J40" s="8" t="s">
        <v>7</v>
      </c>
      <c r="K40" s="144"/>
      <c r="P40" s="31"/>
      <c r="Q40" s="31" t="s">
        <v>31</v>
      </c>
      <c r="R40" s="78">
        <v>0</v>
      </c>
      <c r="S40" s="59">
        <f t="shared" si="14"/>
        <v>1</v>
      </c>
      <c r="T40" s="59">
        <f t="shared" si="14"/>
        <v>0</v>
      </c>
      <c r="U40" s="59">
        <f t="shared" si="14"/>
        <v>0</v>
      </c>
      <c r="V40" s="59">
        <f t="shared" si="14"/>
        <v>0</v>
      </c>
      <c r="W40" s="81">
        <v>0</v>
      </c>
      <c r="Z40" s="2">
        <v>33</v>
      </c>
      <c r="AA40" s="85">
        <v>5.5442256613674745E-2</v>
      </c>
      <c r="AB40" s="85">
        <f t="shared" si="1"/>
        <v>6.3758595105725957E-2</v>
      </c>
      <c r="AC40" s="85">
        <f t="shared" si="2"/>
        <v>4.7125918121623533E-2</v>
      </c>
      <c r="AD40" s="86"/>
      <c r="AE40" s="87">
        <f t="shared" si="3"/>
        <v>0.17313284495198203</v>
      </c>
      <c r="AF40" s="87">
        <f t="shared" si="0"/>
        <v>0.13415282704912809</v>
      </c>
      <c r="AG40" s="87">
        <f t="shared" si="0"/>
        <v>0.22389038836515165</v>
      </c>
      <c r="AI40" s="29">
        <v>0.15</v>
      </c>
    </row>
    <row r="41" spans="2:35" ht="19" customHeight="1" thickBot="1" x14ac:dyDescent="0.4">
      <c r="B41" s="25">
        <v>20240630</v>
      </c>
      <c r="C41" s="2" t="s">
        <v>10</v>
      </c>
      <c r="D41" s="2" t="s">
        <v>8</v>
      </c>
      <c r="E41" s="2" t="s">
        <v>9</v>
      </c>
      <c r="F41" s="2" t="s">
        <v>11</v>
      </c>
      <c r="G41" s="2" t="s">
        <v>12</v>
      </c>
      <c r="H41" s="2" t="s">
        <v>15</v>
      </c>
      <c r="I41" s="2"/>
      <c r="J41" s="2"/>
      <c r="P41" s="31"/>
      <c r="Q41" s="31" t="s">
        <v>32</v>
      </c>
      <c r="R41" s="78">
        <v>0</v>
      </c>
      <c r="S41" s="59">
        <f t="shared" si="14"/>
        <v>1</v>
      </c>
      <c r="T41" s="59">
        <f t="shared" si="14"/>
        <v>0</v>
      </c>
      <c r="U41" s="59">
        <f t="shared" si="14"/>
        <v>0</v>
      </c>
      <c r="V41" s="59">
        <f t="shared" si="14"/>
        <v>0</v>
      </c>
      <c r="W41" s="81">
        <v>0</v>
      </c>
      <c r="Z41" s="2">
        <v>34</v>
      </c>
      <c r="AA41" s="85">
        <v>5.5431540850276129E-2</v>
      </c>
      <c r="AB41" s="85">
        <f t="shared" si="1"/>
        <v>6.3746271977817542E-2</v>
      </c>
      <c r="AC41" s="85">
        <f t="shared" si="2"/>
        <v>4.7116809722734708E-2</v>
      </c>
      <c r="AD41" s="86"/>
      <c r="AE41" s="87">
        <f t="shared" si="3"/>
        <v>0.16409399974004776</v>
      </c>
      <c r="AF41" s="87">
        <f t="shared" si="0"/>
        <v>0.12616104844750614</v>
      </c>
      <c r="AG41" s="87">
        <f t="shared" si="0"/>
        <v>0.21387651255438175</v>
      </c>
      <c r="AI41" s="29">
        <v>0.15</v>
      </c>
    </row>
    <row r="42" spans="2:35" ht="19" customHeight="1" x14ac:dyDescent="0.35">
      <c r="B42" s="9">
        <v>1</v>
      </c>
      <c r="C42" s="32">
        <v>6.8150000000000004</v>
      </c>
      <c r="D42" s="16">
        <v>5.1750000000000007</v>
      </c>
      <c r="E42" s="16">
        <v>2.4890000000000008</v>
      </c>
      <c r="F42" s="17">
        <v>3.8460000000000001</v>
      </c>
      <c r="G42" s="17">
        <v>4.4090000000000007</v>
      </c>
      <c r="H42" s="17">
        <v>1.3890000000000002</v>
      </c>
      <c r="I42" s="17">
        <f>IF(  ABS( MAX( D42:H42 ) )  &gt;  ABS(  MIN(D42:H42 ) ),
                                                 (  SUM(D42:H42) - ABS( MAX(D42:H42) ) ) / 4,
                                                  (  SUM(D42:H42) +  ABS( MIN(D42:H42)  )  )   / 4 )</f>
        <v>3.0332500000000007</v>
      </c>
      <c r="J42" s="18">
        <f xml:space="preserve"> IF( I42 &gt; 0, MAX( -$K$3, -I42*$K$4 ), MIN( $K$3, -I42*$K$4 )  )</f>
        <v>-0.60665000000000013</v>
      </c>
      <c r="K42" s="12">
        <f>C42+J42</f>
        <v>6.2083500000000003</v>
      </c>
      <c r="P42" s="31"/>
      <c r="Q42" s="31" t="s">
        <v>33</v>
      </c>
      <c r="R42" s="78">
        <v>0</v>
      </c>
      <c r="S42" s="59">
        <f t="shared" si="14"/>
        <v>1</v>
      </c>
      <c r="T42" s="59">
        <f t="shared" si="14"/>
        <v>0</v>
      </c>
      <c r="U42" s="59">
        <f t="shared" si="14"/>
        <v>0</v>
      </c>
      <c r="V42" s="59">
        <f t="shared" si="14"/>
        <v>0</v>
      </c>
      <c r="W42" s="81">
        <v>0</v>
      </c>
      <c r="Z42" s="2">
        <v>35</v>
      </c>
      <c r="AA42" s="85">
        <v>5.542125288603228E-2</v>
      </c>
      <c r="AB42" s="85">
        <f t="shared" si="1"/>
        <v>6.3734440818937116E-2</v>
      </c>
      <c r="AC42" s="85">
        <f t="shared" si="2"/>
        <v>4.7108064953127436E-2</v>
      </c>
      <c r="AD42" s="86"/>
      <c r="AE42" s="87">
        <f t="shared" si="3"/>
        <v>0.15552803444010205</v>
      </c>
      <c r="AF42" s="87">
        <f t="shared" si="0"/>
        <v>0.11864621401501803</v>
      </c>
      <c r="AG42" s="87">
        <f t="shared" si="0"/>
        <v>0.20431163137891648</v>
      </c>
      <c r="AI42" s="29">
        <v>0.15</v>
      </c>
    </row>
    <row r="43" spans="2:35" ht="19" customHeight="1" thickBot="1" x14ac:dyDescent="0.4">
      <c r="B43" s="10">
        <v>2</v>
      </c>
      <c r="C43" s="33">
        <v>6.5519999999999996</v>
      </c>
      <c r="D43" s="19">
        <v>4.9219999999999997</v>
      </c>
      <c r="E43" s="15">
        <v>2.6199999999999997</v>
      </c>
      <c r="F43" s="15">
        <v>3.4579999999999997</v>
      </c>
      <c r="G43" s="15">
        <v>4.2409999999999997</v>
      </c>
      <c r="H43" s="15">
        <v>1.5889999999999995</v>
      </c>
      <c r="I43" s="15">
        <f t="shared" ref="I43:I51" si="15">IF(  ABS( MAX( D43:H43 ) )  &gt;  ABS(  MIN(D43:H43 ) ),
                                                 (  SUM(D43:H43) - ABS( MAX(D43:H43) ) ) / 4,
                                                  (  SUM(D43:H43) +  ABS( MIN(D43:H43)  )  )   / 4 )</f>
        <v>2.9769999999999994</v>
      </c>
      <c r="J43" s="20">
        <f t="shared" ref="J43:J51" si="16" xml:space="preserve"> IF( I43 &gt; 0, MAX( -$K$3, -I43*$K$4 ), MIN( $K$3, -I43*$K$4 )  )</f>
        <v>-0.59539999999999993</v>
      </c>
      <c r="K43" s="13">
        <f t="shared" ref="K43:K51" si="17">C43+J43</f>
        <v>5.9565999999999999</v>
      </c>
      <c r="P43" s="31"/>
      <c r="Q43" s="31" t="s">
        <v>34</v>
      </c>
      <c r="R43" s="79">
        <v>0</v>
      </c>
      <c r="S43" s="60">
        <f t="shared" si="14"/>
        <v>1</v>
      </c>
      <c r="T43" s="60">
        <f t="shared" si="14"/>
        <v>0</v>
      </c>
      <c r="U43" s="60">
        <f t="shared" si="14"/>
        <v>0</v>
      </c>
      <c r="V43" s="60">
        <f t="shared" si="14"/>
        <v>0</v>
      </c>
      <c r="W43" s="82">
        <v>0</v>
      </c>
      <c r="Z43" s="2">
        <v>36</v>
      </c>
      <c r="AA43" s="85">
        <v>5.5411371926249453E-2</v>
      </c>
      <c r="AB43" s="85">
        <f t="shared" si="1"/>
        <v>6.3723077715186871E-2</v>
      </c>
      <c r="AC43" s="85">
        <f t="shared" si="2"/>
        <v>4.7099666137312035E-2</v>
      </c>
      <c r="AD43" s="86"/>
      <c r="AE43" s="87">
        <f t="shared" si="3"/>
        <v>0.14741008227739738</v>
      </c>
      <c r="AF43" s="87">
        <f t="shared" si="0"/>
        <v>0.11157974334622663</v>
      </c>
      <c r="AG43" s="87">
        <f t="shared" si="0"/>
        <v>0.19517547738451713</v>
      </c>
      <c r="AI43" s="29">
        <v>0.15</v>
      </c>
    </row>
    <row r="44" spans="2:35" ht="19" customHeight="1" x14ac:dyDescent="0.35">
      <c r="B44" s="10">
        <v>3</v>
      </c>
      <c r="C44" s="33">
        <v>6.4769999999999994</v>
      </c>
      <c r="D44" s="19">
        <v>4.8159999999999989</v>
      </c>
      <c r="E44" s="15">
        <v>2.770999999999999</v>
      </c>
      <c r="F44" s="15">
        <v>3.2729999999999997</v>
      </c>
      <c r="G44" s="15">
        <v>4.1669999999999998</v>
      </c>
      <c r="H44" s="15">
        <v>1.7809999999999997</v>
      </c>
      <c r="I44" s="15">
        <f t="shared" si="15"/>
        <v>2.9979999999999993</v>
      </c>
      <c r="J44" s="20">
        <f t="shared" si="16"/>
        <v>-0.59959999999999991</v>
      </c>
      <c r="K44" s="13">
        <f t="shared" si="17"/>
        <v>5.8773999999999997</v>
      </c>
      <c r="Z44" s="2">
        <v>37</v>
      </c>
      <c r="AA44" s="85">
        <v>5.5401878229185852E-2</v>
      </c>
      <c r="AB44" s="85">
        <f t="shared" si="1"/>
        <v>6.3712159963563719E-2</v>
      </c>
      <c r="AC44" s="85">
        <f t="shared" si="2"/>
        <v>4.7091596494807972E-2</v>
      </c>
      <c r="AD44" s="86"/>
      <c r="AE44" s="87">
        <f t="shared" si="3"/>
        <v>0.13971660061552058</v>
      </c>
      <c r="AF44" s="87">
        <f t="shared" si="0"/>
        <v>0.10493478459040233</v>
      </c>
      <c r="AG44" s="87">
        <f t="shared" si="0"/>
        <v>0.18644871463033566</v>
      </c>
      <c r="AI44" s="29">
        <v>0.15</v>
      </c>
    </row>
    <row r="45" spans="2:35" ht="19" customHeight="1" x14ac:dyDescent="0.35">
      <c r="B45" s="10">
        <v>4</v>
      </c>
      <c r="C45" s="33">
        <v>6.4359999999999999</v>
      </c>
      <c r="D45" s="19">
        <v>4.7130000000000001</v>
      </c>
      <c r="E45" s="15">
        <v>2.8720000000000003</v>
      </c>
      <c r="F45" s="15">
        <v>3.137</v>
      </c>
      <c r="G45" s="15">
        <v>4.0739999999999998</v>
      </c>
      <c r="H45" s="15">
        <v>1.9009999999999998</v>
      </c>
      <c r="I45" s="15">
        <f t="shared" si="15"/>
        <v>2.9960000000000004</v>
      </c>
      <c r="J45" s="20">
        <f t="shared" si="16"/>
        <v>-0.59920000000000007</v>
      </c>
      <c r="K45" s="13">
        <f t="shared" si="17"/>
        <v>5.8368000000000002</v>
      </c>
      <c r="Q45" s="64"/>
      <c r="R45" s="64" t="s">
        <v>39</v>
      </c>
      <c r="Z45" s="2">
        <v>38</v>
      </c>
      <c r="AA45" s="85">
        <v>5.5392753063473243E-2</v>
      </c>
      <c r="AB45" s="85">
        <f t="shared" si="1"/>
        <v>6.3701666022994222E-2</v>
      </c>
      <c r="AC45" s="85">
        <f t="shared" si="2"/>
        <v>4.7083840103952258E-2</v>
      </c>
      <c r="AD45" s="86"/>
      <c r="AE45" s="87">
        <f t="shared" si="3"/>
        <v>0.13242529831865327</v>
      </c>
      <c r="AF45" s="87">
        <f t="shared" si="0"/>
        <v>9.8686107746854754E-2</v>
      </c>
      <c r="AG45" s="87">
        <f t="shared" si="0"/>
        <v>0.17811289384559628</v>
      </c>
      <c r="AI45" s="29">
        <v>0.15</v>
      </c>
    </row>
    <row r="46" spans="2:35" ht="19" customHeight="1" thickBot="1" x14ac:dyDescent="0.4">
      <c r="B46" s="10">
        <v>5</v>
      </c>
      <c r="C46" s="34">
        <v>6.4240000000000004</v>
      </c>
      <c r="D46" s="21">
        <v>4.6379999999999999</v>
      </c>
      <c r="E46" s="22">
        <v>2.95</v>
      </c>
      <c r="F46" s="22">
        <v>3.0500000000000003</v>
      </c>
      <c r="G46" s="22">
        <v>3.9820000000000002</v>
      </c>
      <c r="H46" s="22">
        <v>1.984</v>
      </c>
      <c r="I46" s="22">
        <f t="shared" si="15"/>
        <v>2.9914999999999998</v>
      </c>
      <c r="J46" s="23">
        <f t="shared" si="16"/>
        <v>-0.59829999999999994</v>
      </c>
      <c r="K46" s="41">
        <f t="shared" si="17"/>
        <v>5.8257000000000003</v>
      </c>
      <c r="R46" s="2"/>
      <c r="S46" s="2"/>
      <c r="T46" s="2"/>
      <c r="U46" s="83" t="str">
        <f>G3</f>
        <v> End-Saun (2081)</v>
      </c>
      <c r="V46" s="63">
        <f>W7-15</f>
        <v>20240816</v>
      </c>
      <c r="W46" s="2"/>
      <c r="Z46" s="2">
        <v>39</v>
      </c>
      <c r="AA46" s="85">
        <v>5.5383978664419908E-2</v>
      </c>
      <c r="AB46" s="85">
        <f t="shared" si="1"/>
        <v>6.3691575464082884E-2</v>
      </c>
      <c r="AC46" s="85">
        <f t="shared" si="2"/>
        <v>4.7076381864756919E-2</v>
      </c>
      <c r="AD46" s="86"/>
      <c r="AE46" s="87">
        <f t="shared" si="3"/>
        <v>0.12551506736971496</v>
      </c>
      <c r="AF46" s="87">
        <f t="shared" si="0"/>
        <v>9.2810004838323676E-2</v>
      </c>
      <c r="AG46" s="87">
        <f t="shared" si="0"/>
        <v>0.17015040998816222</v>
      </c>
      <c r="AI46" s="29">
        <v>0.15</v>
      </c>
    </row>
    <row r="47" spans="2:35" ht="19" customHeight="1" x14ac:dyDescent="0.35">
      <c r="B47" s="10">
        <v>6</v>
      </c>
      <c r="C47" s="33">
        <v>6.41</v>
      </c>
      <c r="D47" s="19">
        <v>4.5730000000000004</v>
      </c>
      <c r="E47" s="15">
        <v>2.9849999999999999</v>
      </c>
      <c r="F47" s="15">
        <v>2.9689999999999999</v>
      </c>
      <c r="G47" s="15">
        <v>3.8800000000000003</v>
      </c>
      <c r="H47" s="15">
        <v>2.0230000000000006</v>
      </c>
      <c r="I47" s="39">
        <f t="shared" si="15"/>
        <v>2.9642499999999998</v>
      </c>
      <c r="J47" s="20">
        <f t="shared" si="16"/>
        <v>-0.59284999999999999</v>
      </c>
      <c r="K47" s="40">
        <f t="shared" si="17"/>
        <v>5.8171499999999998</v>
      </c>
      <c r="P47" s="31"/>
      <c r="Q47" s="31" t="s">
        <v>25</v>
      </c>
      <c r="R47" s="70">
        <v>0</v>
      </c>
      <c r="S47" s="65">
        <v>0</v>
      </c>
      <c r="T47" s="65">
        <v>0</v>
      </c>
      <c r="U47" s="66">
        <v>0</v>
      </c>
      <c r="V47" s="93">
        <f>IF(  V34 = 0,  V8,  AVERAGE(U8:W8)  )</f>
        <v>6.0461000000000008E-2</v>
      </c>
      <c r="W47" s="73">
        <v>0</v>
      </c>
      <c r="Z47" s="2">
        <v>40</v>
      </c>
      <c r="AA47" s="85">
        <v>5.5375538189992524E-2</v>
      </c>
      <c r="AB47" s="85">
        <f t="shared" si="1"/>
        <v>6.3681868918491397E-2</v>
      </c>
      <c r="AC47" s="85">
        <f t="shared" si="2"/>
        <v>4.7069207461493644E-2</v>
      </c>
      <c r="AD47" s="86"/>
      <c r="AE47" s="87">
        <f t="shared" si="3"/>
        <v>0.11896591846152665</v>
      </c>
      <c r="AF47" s="87">
        <f t="shared" si="0"/>
        <v>8.7284196480666487E-2</v>
      </c>
      <c r="AG47" s="87">
        <f t="shared" si="0"/>
        <v>0.162544462048622</v>
      </c>
      <c r="AI47" s="29">
        <v>0.15</v>
      </c>
    </row>
    <row r="48" spans="2:35" ht="19" customHeight="1" x14ac:dyDescent="0.35">
      <c r="B48" s="10">
        <v>7</v>
      </c>
      <c r="C48" s="33">
        <v>6.3890000000000002</v>
      </c>
      <c r="D48" s="19">
        <v>4.5050000000000008</v>
      </c>
      <c r="E48" s="15">
        <v>2.9880000000000004</v>
      </c>
      <c r="F48" s="15">
        <v>2.8930000000000002</v>
      </c>
      <c r="G48" s="15">
        <v>3.7730000000000001</v>
      </c>
      <c r="H48" s="15">
        <v>2.0350000000000001</v>
      </c>
      <c r="I48" s="15">
        <f t="shared" si="15"/>
        <v>2.9222500000000005</v>
      </c>
      <c r="J48" s="20">
        <f t="shared" si="16"/>
        <v>-0.58445000000000014</v>
      </c>
      <c r="K48" s="13">
        <f t="shared" si="17"/>
        <v>5.8045499999999999</v>
      </c>
      <c r="P48" s="31"/>
      <c r="Q48" s="31" t="s">
        <v>26</v>
      </c>
      <c r="R48" s="71">
        <v>0</v>
      </c>
      <c r="S48" s="67">
        <v>0</v>
      </c>
      <c r="T48" s="67">
        <v>0</v>
      </c>
      <c r="U48" s="68">
        <v>0</v>
      </c>
      <c r="V48" s="94">
        <f t="shared" ref="V48:V56" si="18">IF(  V35 = 0,  V9,  AVERAGE(U9:W9)  )</f>
        <v>5.7346500000000002E-2</v>
      </c>
      <c r="W48" s="74">
        <v>0</v>
      </c>
      <c r="Z48" s="2">
        <v>41</v>
      </c>
      <c r="AA48" s="85">
        <v>5.5367415677079146E-2</v>
      </c>
      <c r="AB48" s="85">
        <f t="shared" si="1"/>
        <v>6.3672528028641012E-2</v>
      </c>
      <c r="AC48" s="85">
        <f t="shared" si="2"/>
        <v>4.7062303325517273E-2</v>
      </c>
      <c r="AD48" s="86"/>
      <c r="AE48" s="87">
        <f t="shared" si="3"/>
        <v>0.11275892030076637</v>
      </c>
      <c r="AF48" s="87">
        <f t="shared" si="0"/>
        <v>8.2087744405663715E-2</v>
      </c>
      <c r="AG48" s="87">
        <f t="shared" si="0"/>
        <v>0.15527901495646451</v>
      </c>
      <c r="AI48" s="29">
        <v>0.15</v>
      </c>
    </row>
    <row r="49" spans="2:35" ht="19" customHeight="1" x14ac:dyDescent="0.35">
      <c r="B49" s="10">
        <v>8</v>
      </c>
      <c r="C49" s="33">
        <v>6.3650000000000002</v>
      </c>
      <c r="D49" s="19">
        <v>4.4329999999999998</v>
      </c>
      <c r="E49" s="15">
        <v>2.9730000000000003</v>
      </c>
      <c r="F49" s="15">
        <v>2.8210000000000002</v>
      </c>
      <c r="G49" s="15">
        <v>3.669</v>
      </c>
      <c r="H49" s="15">
        <v>2.0300000000000002</v>
      </c>
      <c r="I49" s="15">
        <f t="shared" si="15"/>
        <v>2.8732500000000005</v>
      </c>
      <c r="J49" s="20">
        <f t="shared" si="16"/>
        <v>-0.57465000000000011</v>
      </c>
      <c r="K49" s="13">
        <f t="shared" si="17"/>
        <v>5.7903500000000001</v>
      </c>
      <c r="P49" s="31"/>
      <c r="Q49" s="31" t="s">
        <v>27</v>
      </c>
      <c r="R49" s="71">
        <v>0</v>
      </c>
      <c r="S49" s="67">
        <v>0</v>
      </c>
      <c r="T49" s="67">
        <v>0</v>
      </c>
      <c r="U49" s="68">
        <v>0</v>
      </c>
      <c r="V49" s="94">
        <f t="shared" si="18"/>
        <v>5.6396500000000002E-2</v>
      </c>
      <c r="W49" s="74">
        <v>0</v>
      </c>
      <c r="Z49" s="2">
        <v>42</v>
      </c>
      <c r="AA49" s="85">
        <v>5.5359595998478062E-2</v>
      </c>
      <c r="AB49" s="85">
        <f t="shared" si="1"/>
        <v>6.366353539824976E-2</v>
      </c>
      <c r="AC49" s="85">
        <f t="shared" si="2"/>
        <v>4.705565659870635E-2</v>
      </c>
      <c r="AD49" s="86"/>
      <c r="AE49" s="87">
        <f t="shared" si="3"/>
        <v>0.10687614238496251</v>
      </c>
      <c r="AF49" s="87">
        <f t="shared" si="0"/>
        <v>7.7200969528693E-2</v>
      </c>
      <c r="AG49" s="87">
        <f t="shared" si="0"/>
        <v>0.14833876345665553</v>
      </c>
      <c r="AI49" s="29">
        <v>0.15</v>
      </c>
    </row>
    <row r="50" spans="2:35" ht="19" customHeight="1" x14ac:dyDescent="0.35">
      <c r="B50" s="10">
        <v>9</v>
      </c>
      <c r="C50" s="33">
        <v>6.3390000000000004</v>
      </c>
      <c r="D50" s="19">
        <v>4.354000000000001</v>
      </c>
      <c r="E50" s="15">
        <v>2.9470000000000005</v>
      </c>
      <c r="F50" s="15">
        <v>2.7500000000000004</v>
      </c>
      <c r="G50" s="15">
        <v>3.5730000000000004</v>
      </c>
      <c r="H50" s="15">
        <v>2.0130000000000008</v>
      </c>
      <c r="I50" s="15">
        <f t="shared" si="15"/>
        <v>2.8207500000000008</v>
      </c>
      <c r="J50" s="20">
        <f t="shared" si="16"/>
        <v>-0.56415000000000015</v>
      </c>
      <c r="K50" s="13">
        <f t="shared" si="17"/>
        <v>5.7748500000000007</v>
      </c>
      <c r="P50" s="31"/>
      <c r="Q50" s="31" t="s">
        <v>28</v>
      </c>
      <c r="R50" s="71">
        <v>0</v>
      </c>
      <c r="S50" s="67">
        <v>0</v>
      </c>
      <c r="T50" s="67">
        <v>0</v>
      </c>
      <c r="U50" s="68">
        <v>0</v>
      </c>
      <c r="V50" s="94">
        <f t="shared" si="18"/>
        <v>5.6055499999999994E-2</v>
      </c>
      <c r="W50" s="74">
        <v>0</v>
      </c>
      <c r="Z50" s="2">
        <v>43</v>
      </c>
      <c r="AA50" s="85">
        <v>5.5352064820933355E-2</v>
      </c>
      <c r="AB50" s="85">
        <f t="shared" si="1"/>
        <v>6.3654874544073356E-2</v>
      </c>
      <c r="AC50" s="85">
        <f t="shared" si="2"/>
        <v>4.7049255097793348E-2</v>
      </c>
      <c r="AD50" s="86"/>
      <c r="AE50" s="87">
        <f t="shared" si="3"/>
        <v>0.10130060103128932</v>
      </c>
      <c r="AF50" s="87">
        <f t="shared" si="0"/>
        <v>7.2605375184739626E-2</v>
      </c>
      <c r="AG50" s="87">
        <f t="shared" si="0"/>
        <v>0.1417090978354551</v>
      </c>
      <c r="AI50" s="29">
        <v>0.15</v>
      </c>
    </row>
    <row r="51" spans="2:35" ht="19" customHeight="1" thickBot="1" x14ac:dyDescent="0.4">
      <c r="B51" s="11">
        <v>10</v>
      </c>
      <c r="C51" s="34">
        <v>6.3130000000000006</v>
      </c>
      <c r="D51" s="21">
        <v>4.2700000000000005</v>
      </c>
      <c r="E51" s="22">
        <v>2.9160000000000004</v>
      </c>
      <c r="F51" s="22">
        <v>2.6860000000000008</v>
      </c>
      <c r="G51" s="22">
        <v>3.4870000000000005</v>
      </c>
      <c r="H51" s="22">
        <v>1.9920000000000009</v>
      </c>
      <c r="I51" s="22">
        <f t="shared" si="15"/>
        <v>2.7702500000000008</v>
      </c>
      <c r="J51" s="23">
        <f t="shared" si="16"/>
        <v>-0.55405000000000015</v>
      </c>
      <c r="K51" s="14">
        <f t="shared" si="17"/>
        <v>5.7589500000000005</v>
      </c>
      <c r="P51" s="31"/>
      <c r="Q51" s="31" t="s">
        <v>29</v>
      </c>
      <c r="R51" s="71">
        <v>0</v>
      </c>
      <c r="S51" s="67">
        <v>0</v>
      </c>
      <c r="T51" s="67">
        <v>0</v>
      </c>
      <c r="U51" s="68">
        <v>0</v>
      </c>
      <c r="V51" s="94">
        <f>IF(  V38 = 0,  V12,  AVERAGE(U12:W12)  )</f>
        <v>5.5993500000000002E-2</v>
      </c>
      <c r="W51" s="74">
        <v>0</v>
      </c>
      <c r="Z51" s="2">
        <v>44</v>
      </c>
      <c r="AA51" s="85">
        <v>5.5344808564448122E-2</v>
      </c>
      <c r="AB51" s="85">
        <f t="shared" si="1"/>
        <v>6.3646529849115341E-2</v>
      </c>
      <c r="AC51" s="85">
        <f t="shared" si="2"/>
        <v>4.7043087279780904E-2</v>
      </c>
      <c r="AD51" s="86"/>
      <c r="AE51" s="87">
        <f t="shared" si="3"/>
        <v>9.6016208452679164E-2</v>
      </c>
      <c r="AF51" s="87">
        <f t="shared" si="0"/>
        <v>6.8283575184977671E-2</v>
      </c>
      <c r="AG51" s="87">
        <f t="shared" si="0"/>
        <v>0.13537607138382041</v>
      </c>
      <c r="AI51" s="29">
        <v>0.15</v>
      </c>
    </row>
    <row r="52" spans="2:35" ht="19" customHeight="1" x14ac:dyDescent="0.35">
      <c r="P52" s="31"/>
      <c r="Q52" s="31" t="s">
        <v>30</v>
      </c>
      <c r="R52" s="70">
        <v>0</v>
      </c>
      <c r="S52" s="65">
        <v>0</v>
      </c>
      <c r="T52" s="65">
        <v>0</v>
      </c>
      <c r="U52" s="65">
        <v>0</v>
      </c>
      <c r="V52" s="43">
        <f t="shared" si="18"/>
        <v>5.5955999999999999E-2</v>
      </c>
      <c r="W52" s="73">
        <v>0</v>
      </c>
      <c r="Z52" s="2">
        <v>45</v>
      </c>
      <c r="AA52" s="85">
        <v>5.5337814363027649E-2</v>
      </c>
      <c r="AB52" s="85">
        <f t="shared" si="1"/>
        <v>6.3638486517481788E-2</v>
      </c>
      <c r="AC52" s="85">
        <f t="shared" si="2"/>
        <v>4.7037142208573503E-2</v>
      </c>
      <c r="AD52" s="86"/>
      <c r="AE52" s="87">
        <f t="shared" si="3"/>
        <v>9.1007724691997985E-2</v>
      </c>
      <c r="AF52" s="87">
        <f t="shared" si="0"/>
        <v>6.4219226372405666E-2</v>
      </c>
      <c r="AG52" s="87">
        <f t="shared" si="0"/>
        <v>0.1293263694952973</v>
      </c>
      <c r="AI52" s="29">
        <v>0.15</v>
      </c>
    </row>
    <row r="53" spans="2:35" ht="19" customHeight="1" x14ac:dyDescent="0.35">
      <c r="P53" s="31"/>
      <c r="Q53" s="31" t="s">
        <v>31</v>
      </c>
      <c r="R53" s="71">
        <v>0</v>
      </c>
      <c r="S53" s="67">
        <v>0</v>
      </c>
      <c r="T53" s="67">
        <v>0</v>
      </c>
      <c r="U53" s="67">
        <v>0</v>
      </c>
      <c r="V53" s="44">
        <f t="shared" si="18"/>
        <v>5.5895E-2</v>
      </c>
      <c r="W53" s="74">
        <v>0</v>
      </c>
      <c r="Z53" s="2">
        <v>46</v>
      </c>
      <c r="AA53" s="85">
        <v>5.5331070026964024E-2</v>
      </c>
      <c r="AB53" s="85">
        <f t="shared" si="1"/>
        <v>6.3630730531008622E-2</v>
      </c>
      <c r="AC53" s="85">
        <f t="shared" si="2"/>
        <v>4.7031409522919419E-2</v>
      </c>
      <c r="AD53" s="86"/>
      <c r="AE53" s="87">
        <f t="shared" si="3"/>
        <v>8.6260712238800441E-2</v>
      </c>
      <c r="AF53" s="87">
        <f t="shared" si="0"/>
        <v>6.0396965378836549E-2</v>
      </c>
      <c r="AG53" s="87">
        <f t="shared" si="0"/>
        <v>0.12354728030303129</v>
      </c>
      <c r="AI53" s="29">
        <v>0.15</v>
      </c>
    </row>
    <row r="54" spans="2:35" ht="19" customHeight="1" x14ac:dyDescent="0.35">
      <c r="P54" s="31"/>
      <c r="Q54" s="31" t="s">
        <v>32</v>
      </c>
      <c r="R54" s="71">
        <v>0</v>
      </c>
      <c r="S54" s="67">
        <v>0</v>
      </c>
      <c r="T54" s="67">
        <v>0</v>
      </c>
      <c r="U54" s="67">
        <v>0</v>
      </c>
      <c r="V54" s="44">
        <f t="shared" si="18"/>
        <v>5.5818000000000006E-2</v>
      </c>
      <c r="W54" s="74">
        <v>0</v>
      </c>
      <c r="Z54" s="2">
        <v>47</v>
      </c>
      <c r="AA54" s="85">
        <v>5.5324564006709709E-2</v>
      </c>
      <c r="AB54" s="85">
        <f t="shared" si="1"/>
        <v>6.3623248607716162E-2</v>
      </c>
      <c r="AC54" s="85">
        <f t="shared" si="2"/>
        <v>4.7025879405703248E-2</v>
      </c>
      <c r="AD54" s="86"/>
      <c r="AE54" s="87">
        <f t="shared" si="3"/>
        <v>8.1761493165852309E-2</v>
      </c>
      <c r="AF54" s="87">
        <f t="shared" si="0"/>
        <v>5.680234930745981E-2</v>
      </c>
      <c r="AG54" s="87">
        <f t="shared" si="0"/>
        <v>0.1180266667675853</v>
      </c>
      <c r="AI54" s="29">
        <v>0.15</v>
      </c>
    </row>
    <row r="55" spans="2:35" ht="19" customHeight="1" x14ac:dyDescent="0.35">
      <c r="B55" s="145" t="s">
        <v>43</v>
      </c>
      <c r="C55" s="146"/>
      <c r="D55" s="146"/>
      <c r="E55" s="146"/>
      <c r="F55" s="146"/>
      <c r="G55" s="146"/>
      <c r="H55" s="146"/>
      <c r="I55" s="146"/>
      <c r="J55" s="146"/>
      <c r="K55" s="147"/>
      <c r="P55" s="31"/>
      <c r="Q55" s="31" t="s">
        <v>33</v>
      </c>
      <c r="R55" s="71">
        <v>0</v>
      </c>
      <c r="S55" s="67">
        <v>0</v>
      </c>
      <c r="T55" s="67">
        <v>0</v>
      </c>
      <c r="U55" s="67">
        <v>0</v>
      </c>
      <c r="V55" s="44">
        <f t="shared" si="18"/>
        <v>5.5725999999999998E-2</v>
      </c>
      <c r="W55" s="74">
        <v>0</v>
      </c>
      <c r="Z55" s="2">
        <v>48</v>
      </c>
      <c r="AA55" s="85">
        <v>5.5318285358377128E-2</v>
      </c>
      <c r="AB55" s="85">
        <f t="shared" si="1"/>
        <v>6.3616028162133686E-2</v>
      </c>
      <c r="AC55" s="85">
        <f t="shared" si="2"/>
        <v>4.7020542554620556E-2</v>
      </c>
      <c r="AD55" s="86"/>
      <c r="AE55" s="87">
        <f t="shared" si="3"/>
        <v>7.7497108634007217E-2</v>
      </c>
      <c r="AF55" s="87">
        <f t="shared" si="0"/>
        <v>5.3421800085048772E-2</v>
      </c>
      <c r="AG55" s="87">
        <f t="shared" si="0"/>
        <v>0.1127529401335645</v>
      </c>
      <c r="AI55" s="29">
        <v>0.15</v>
      </c>
    </row>
    <row r="56" spans="2:35" ht="19" customHeight="1" thickBot="1" x14ac:dyDescent="0.4">
      <c r="B56" s="148"/>
      <c r="C56" s="149"/>
      <c r="D56" s="149"/>
      <c r="E56" s="149"/>
      <c r="F56" s="149"/>
      <c r="G56" s="149"/>
      <c r="H56" s="149"/>
      <c r="I56" s="149"/>
      <c r="J56" s="149"/>
      <c r="K56" s="150"/>
      <c r="P56" s="31"/>
      <c r="Q56" s="31" t="s">
        <v>34</v>
      </c>
      <c r="R56" s="72">
        <v>0</v>
      </c>
      <c r="S56" s="69">
        <v>0</v>
      </c>
      <c r="T56" s="69">
        <v>0</v>
      </c>
      <c r="U56" s="69">
        <v>0</v>
      </c>
      <c r="V56" s="45">
        <f t="shared" si="18"/>
        <v>5.5621000000000004E-2</v>
      </c>
      <c r="W56" s="75">
        <v>0</v>
      </c>
      <c r="Z56" s="2">
        <v>49</v>
      </c>
      <c r="AA56" s="85">
        <v>5.5312223710853647E-2</v>
      </c>
      <c r="AB56" s="85">
        <f t="shared" si="1"/>
        <v>6.3609057267481686E-2</v>
      </c>
      <c r="AC56" s="85">
        <f t="shared" si="2"/>
        <v>4.7015390154225602E-2</v>
      </c>
      <c r="AD56" s="86"/>
      <c r="AE56" s="87">
        <f t="shared" si="3"/>
        <v>7.3455280624606129E-2</v>
      </c>
      <c r="AF56" s="87">
        <f t="shared" si="0"/>
        <v>5.0242552246263908E-2</v>
      </c>
      <c r="AG56" s="87">
        <f t="shared" si="0"/>
        <v>0.10771503467888827</v>
      </c>
      <c r="AI56" s="29">
        <v>0.15</v>
      </c>
    </row>
    <row r="57" spans="2:35" ht="19" customHeight="1" x14ac:dyDescent="0.35">
      <c r="B57" s="151"/>
      <c r="C57" s="152"/>
      <c r="D57" s="152"/>
      <c r="E57" s="152"/>
      <c r="F57" s="152"/>
      <c r="G57" s="152"/>
      <c r="H57" s="152"/>
      <c r="I57" s="152"/>
      <c r="J57" s="152"/>
      <c r="K57" s="153"/>
      <c r="Z57" s="2">
        <v>50</v>
      </c>
      <c r="AA57" s="85">
        <v>5.5306369234530584E-2</v>
      </c>
      <c r="AB57" s="85">
        <f t="shared" si="1"/>
        <v>6.360232461971016E-2</v>
      </c>
      <c r="AC57" s="85">
        <f t="shared" si="2"/>
        <v>4.7010413849350993E-2</v>
      </c>
      <c r="AD57" s="86"/>
      <c r="AE57" s="87">
        <f t="shared" si="3"/>
        <v>6.962437576807734E-2</v>
      </c>
      <c r="AF57" s="87">
        <f t="shared" si="0"/>
        <v>4.7252603929184317E-2</v>
      </c>
      <c r="AG57" s="87">
        <f t="shared" si="0"/>
        <v>0.10290238368570305</v>
      </c>
      <c r="AI57" s="29">
        <v>0.15</v>
      </c>
    </row>
    <row r="58" spans="2:35" ht="19" customHeight="1" x14ac:dyDescent="0.35">
      <c r="Z58" s="2" t="s">
        <v>36</v>
      </c>
      <c r="AA58" s="85">
        <v>5.530071261159919E-2</v>
      </c>
      <c r="AB58" s="85">
        <f t="shared" si="1"/>
        <v>6.3595819503339063E-2</v>
      </c>
      <c r="AC58" s="85">
        <f t="shared" si="2"/>
        <v>4.700560571985931E-2</v>
      </c>
      <c r="AD58" s="86"/>
      <c r="AE58" s="87">
        <f xml:space="preserve"> ( 1 +AA58 ) ^-($Z57 + 1  - 0.5)</f>
        <v>6.5993371146341406E-2</v>
      </c>
      <c r="AF58" s="87">
        <f xml:space="preserve"> ( 1 +AB58 ) ^-($Z57 + 1  - 0.5)</f>
        <v>4.4440670876708117E-2</v>
      </c>
      <c r="AG58" s="87">
        <f xml:space="preserve"> ( 1 +AC58 ) ^-($Z57 + 1  - 0.5)</f>
        <v>9.8304896566874286E-2</v>
      </c>
      <c r="AI58" s="29">
        <v>0.15</v>
      </c>
    </row>
    <row r="59" spans="2:35" ht="19" customHeight="1" x14ac:dyDescent="0.35">
      <c r="B59" s="92" t="str">
        <f>"Technical note on the calculation of the Nepali risk-free interest rates term structure at " &amp; G3</f>
        <v>Technical note on the calculation of the Nepali risk-free interest rates term structure at  End-Saun (2081)</v>
      </c>
      <c r="C59" s="88"/>
      <c r="D59" s="88"/>
      <c r="E59" s="88"/>
      <c r="F59" s="88"/>
      <c r="G59" s="88"/>
      <c r="H59" s="88"/>
      <c r="I59" s="88"/>
      <c r="J59" s="88"/>
      <c r="K59" s="89"/>
      <c r="AB59" s="84"/>
      <c r="AC59" s="84"/>
      <c r="AF59" s="84"/>
      <c r="AG59" s="84"/>
      <c r="AI59" s="84"/>
    </row>
    <row r="60" spans="2:35" ht="19" customHeight="1" x14ac:dyDescent="0.35">
      <c r="B60" s="90"/>
      <c r="C60" s="100"/>
      <c r="D60" s="100"/>
      <c r="E60" s="100"/>
      <c r="F60" s="100"/>
      <c r="G60" s="100"/>
      <c r="H60" s="100"/>
      <c r="I60" s="100"/>
      <c r="J60" s="100"/>
      <c r="K60" s="101"/>
      <c r="AB60" s="84"/>
      <c r="AC60" s="84"/>
      <c r="AF60" s="84"/>
      <c r="AG60" s="84"/>
      <c r="AI60" s="84"/>
    </row>
    <row r="61" spans="2:35" ht="19" customHeight="1" x14ac:dyDescent="0.35">
      <c r="B61" s="90"/>
      <c r="C61" s="184" t="s">
        <v>65</v>
      </c>
      <c r="D61" s="184"/>
      <c r="E61" s="184"/>
      <c r="F61" s="184"/>
      <c r="G61" s="184"/>
      <c r="H61" s="184"/>
      <c r="I61" s="184"/>
      <c r="J61" s="184"/>
      <c r="K61" s="185"/>
      <c r="AB61" s="84"/>
      <c r="AC61" s="84"/>
      <c r="AF61" s="84"/>
      <c r="AG61" s="84"/>
      <c r="AI61" s="84"/>
    </row>
    <row r="62" spans="2:35" ht="19" customHeight="1" x14ac:dyDescent="0.35">
      <c r="B62" s="90"/>
      <c r="C62" s="184"/>
      <c r="D62" s="184"/>
      <c r="E62" s="184"/>
      <c r="F62" s="184"/>
      <c r="G62" s="184"/>
      <c r="H62" s="184"/>
      <c r="I62" s="184"/>
      <c r="J62" s="184"/>
      <c r="K62" s="185"/>
      <c r="AB62" s="84"/>
      <c r="AC62" s="84"/>
      <c r="AF62" s="84"/>
      <c r="AG62" s="84"/>
      <c r="AI62" s="84"/>
    </row>
    <row r="63" spans="2:35" ht="19" customHeight="1" x14ac:dyDescent="0.35">
      <c r="B63" s="90"/>
      <c r="C63" s="184"/>
      <c r="D63" s="184"/>
      <c r="E63" s="184"/>
      <c r="F63" s="184"/>
      <c r="G63" s="184"/>
      <c r="H63" s="184"/>
      <c r="I63" s="184"/>
      <c r="J63" s="184"/>
      <c r="K63" s="185"/>
      <c r="AB63" s="84"/>
      <c r="AC63" s="84"/>
      <c r="AF63" s="84"/>
      <c r="AG63" s="84"/>
      <c r="AI63" s="84"/>
    </row>
    <row r="64" spans="2:35" ht="19" customHeight="1" x14ac:dyDescent="0.35">
      <c r="B64" s="90"/>
      <c r="C64" s="184"/>
      <c r="D64" s="184"/>
      <c r="E64" s="184"/>
      <c r="F64" s="184"/>
      <c r="G64" s="184"/>
      <c r="H64" s="184"/>
      <c r="I64" s="184"/>
      <c r="J64" s="184"/>
      <c r="K64" s="185"/>
      <c r="AB64" s="84"/>
      <c r="AC64" s="84"/>
      <c r="AF64" s="84"/>
      <c r="AG64" s="84"/>
      <c r="AI64" s="84"/>
    </row>
    <row r="65" spans="2:35" ht="19" customHeight="1" x14ac:dyDescent="0.35">
      <c r="B65" s="90"/>
      <c r="C65" s="184"/>
      <c r="D65" s="184"/>
      <c r="E65" s="184"/>
      <c r="F65" s="184"/>
      <c r="G65" s="184"/>
      <c r="H65" s="184"/>
      <c r="I65" s="184"/>
      <c r="J65" s="184"/>
      <c r="K65" s="185"/>
      <c r="AB65" s="84"/>
      <c r="AC65" s="84"/>
      <c r="AF65" s="84"/>
      <c r="AG65" s="84"/>
      <c r="AI65" s="84"/>
    </row>
    <row r="66" spans="2:35" ht="19" customHeight="1" x14ac:dyDescent="0.35">
      <c r="B66" s="90"/>
      <c r="C66" s="184"/>
      <c r="D66" s="184"/>
      <c r="E66" s="184"/>
      <c r="F66" s="184"/>
      <c r="G66" s="184"/>
      <c r="H66" s="184"/>
      <c r="I66" s="184"/>
      <c r="J66" s="184"/>
      <c r="K66" s="185"/>
      <c r="AB66" s="84"/>
      <c r="AC66" s="84"/>
      <c r="AF66" s="84"/>
      <c r="AG66" s="84"/>
      <c r="AI66" s="84"/>
    </row>
    <row r="67" spans="2:35" ht="19" customHeight="1" x14ac:dyDescent="0.35">
      <c r="B67" s="90"/>
      <c r="C67" s="184"/>
      <c r="D67" s="184"/>
      <c r="E67" s="184"/>
      <c r="F67" s="184"/>
      <c r="G67" s="184"/>
      <c r="H67" s="184"/>
      <c r="I67" s="184"/>
      <c r="J67" s="184"/>
      <c r="K67" s="185"/>
      <c r="AB67" s="84"/>
      <c r="AC67" s="84"/>
      <c r="AF67" s="84"/>
      <c r="AG67" s="84"/>
      <c r="AI67" s="84"/>
    </row>
    <row r="68" spans="2:35" ht="19" customHeight="1" x14ac:dyDescent="0.35">
      <c r="B68" s="91"/>
      <c r="C68" s="102"/>
      <c r="D68" s="102"/>
      <c r="E68" s="102"/>
      <c r="F68" s="102"/>
      <c r="G68" s="102"/>
      <c r="H68" s="102"/>
      <c r="I68" s="102"/>
      <c r="J68" s="102"/>
      <c r="K68" s="103"/>
    </row>
    <row r="70" spans="2:35" ht="19" customHeight="1" x14ac:dyDescent="0.35">
      <c r="B70" s="156" t="s">
        <v>19</v>
      </c>
      <c r="C70" s="157"/>
      <c r="D70" s="157"/>
      <c r="E70" s="157"/>
      <c r="F70" s="157"/>
      <c r="G70" s="157"/>
      <c r="H70" s="157"/>
      <c r="I70" s="157"/>
      <c r="J70" s="157"/>
      <c r="K70" s="158"/>
    </row>
    <row r="71" spans="2:35" ht="19" customHeight="1" x14ac:dyDescent="0.35">
      <c r="B71" s="159"/>
      <c r="C71" s="160"/>
      <c r="D71" s="160"/>
      <c r="E71" s="160"/>
      <c r="F71" s="160"/>
      <c r="G71" s="160"/>
      <c r="H71" s="160"/>
      <c r="I71" s="160"/>
      <c r="J71" s="160"/>
      <c r="K71" s="161"/>
    </row>
    <row r="72" spans="2:35" ht="19" customHeight="1" x14ac:dyDescent="0.35">
      <c r="B72" s="162"/>
      <c r="C72" s="163"/>
      <c r="D72" s="163"/>
      <c r="E72" s="163"/>
      <c r="F72" s="163"/>
      <c r="G72" s="163"/>
      <c r="H72" s="163"/>
      <c r="I72" s="163"/>
      <c r="J72" s="163"/>
      <c r="K72" s="164"/>
    </row>
  </sheetData>
  <mergeCells count="24">
    <mergeCell ref="B55:K57"/>
    <mergeCell ref="C61:K67"/>
    <mergeCell ref="B70:K72"/>
    <mergeCell ref="AI5:AI7"/>
    <mergeCell ref="D7:I7"/>
    <mergeCell ref="K7:K8"/>
    <mergeCell ref="D23:I23"/>
    <mergeCell ref="K23:K24"/>
    <mergeCell ref="D39:I39"/>
    <mergeCell ref="K39:K40"/>
    <mergeCell ref="AA5:AA7"/>
    <mergeCell ref="AB5:AB7"/>
    <mergeCell ref="AC5:AC7"/>
    <mergeCell ref="AE5:AE7"/>
    <mergeCell ref="AF5:AF7"/>
    <mergeCell ref="AG5:AG7"/>
    <mergeCell ref="Q4:W4"/>
    <mergeCell ref="AA4:AC4"/>
    <mergeCell ref="AE4:AG4"/>
    <mergeCell ref="B2:K2"/>
    <mergeCell ref="AA2:AC2"/>
    <mergeCell ref="AE2:AG2"/>
    <mergeCell ref="AA3:AC3"/>
    <mergeCell ref="AE3:AG3"/>
  </mergeCells>
  <conditionalFormatting sqref="R47:V56">
    <cfRule type="expression" dxfId="9" priority="1">
      <formula>R34=1</formula>
    </cfRule>
  </conditionalFormatting>
  <conditionalFormatting sqref="S34:V43">
    <cfRule type="expression" dxfId="8" priority="2">
      <formula>S34 = 1</formula>
    </cfRule>
  </conditionalFormatting>
  <hyperlinks>
    <hyperlink ref="F5:I5" location="Calculations_OIS!AW11" display="Calculations_OIS!AW11" xr:uid="{E85D05DE-BC72-4337-8CFB-1EE3D2F8E150}"/>
  </hyperlinks>
  <printOptions horizontalCentered="1" verticalCentered="1"/>
  <pageMargins left="0.5118110236220472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5F9AF-39EC-4229-9E98-0F9FEF64B88D}">
  <sheetPr codeName="Sheet2">
    <tabColor theme="2" tint="-9.9978637043366805E-2"/>
  </sheetPr>
  <dimension ref="B1:AI72"/>
  <sheetViews>
    <sheetView topLeftCell="A2" zoomScale="80" zoomScaleNormal="80" workbookViewId="0">
      <selection activeCell="K10" sqref="K10:K19"/>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5" width="8.7265625" style="1"/>
    <col min="16" max="16" width="13.54296875" style="1" customWidth="1"/>
    <col min="17" max="17" width="13.54296875" style="2" customWidth="1"/>
    <col min="18" max="23" width="13.54296875" style="1" customWidth="1"/>
    <col min="24" max="25" width="8.7265625" style="1"/>
    <col min="26" max="26" width="5.1796875" style="1" customWidth="1"/>
    <col min="27" max="29" width="18.54296875" style="1" customWidth="1"/>
    <col min="30" max="30" width="5.26953125" style="1" customWidth="1"/>
    <col min="31" max="33" width="18.54296875" style="1" customWidth="1"/>
    <col min="34" max="34" width="8.7265625" style="1"/>
    <col min="35" max="35" width="12.54296875" style="1" customWidth="1"/>
    <col min="36" max="16384" width="8.7265625" style="1"/>
  </cols>
  <sheetData>
    <row r="1" spans="2:35" ht="35.15" customHeight="1" x14ac:dyDescent="0.35"/>
    <row r="2" spans="2:35" ht="21" customHeight="1" x14ac:dyDescent="0.35">
      <c r="B2" s="179" t="s">
        <v>61</v>
      </c>
      <c r="C2" s="179"/>
      <c r="D2" s="179"/>
      <c r="E2" s="179"/>
      <c r="F2" s="179"/>
      <c r="G2" s="179"/>
      <c r="H2" s="179"/>
      <c r="I2" s="179"/>
      <c r="J2" s="179"/>
      <c r="K2" s="179"/>
      <c r="AA2" s="180" t="s">
        <v>66</v>
      </c>
      <c r="AB2" s="180"/>
      <c r="AC2" s="180"/>
      <c r="AE2" s="180" t="s">
        <v>45</v>
      </c>
      <c r="AF2" s="180"/>
      <c r="AG2" s="180"/>
    </row>
    <row r="3" spans="2:35" ht="19" customHeight="1" x14ac:dyDescent="0.35">
      <c r="B3" s="36" t="s">
        <v>47</v>
      </c>
      <c r="D3" s="2"/>
      <c r="F3" s="42" t="s">
        <v>22</v>
      </c>
      <c r="G3" s="36" t="s">
        <v>58</v>
      </c>
      <c r="H3" s="35"/>
      <c r="I3" s="35"/>
      <c r="J3" s="28" t="s">
        <v>16</v>
      </c>
      <c r="K3" s="27">
        <v>0.75</v>
      </c>
      <c r="Q3" s="36"/>
      <c r="X3" s="24"/>
      <c r="AA3" s="181" t="s">
        <v>58</v>
      </c>
      <c r="AB3" s="181"/>
      <c r="AC3" s="181"/>
      <c r="AE3" s="181" t="str">
        <f>AA3</f>
        <v>End- Asadh (2081)</v>
      </c>
      <c r="AF3" s="181"/>
      <c r="AG3" s="181"/>
    </row>
    <row r="4" spans="2:35" ht="19" customHeight="1" x14ac:dyDescent="0.35">
      <c r="B4" s="37"/>
      <c r="D4" s="2"/>
      <c r="H4" s="35"/>
      <c r="I4" s="35"/>
      <c r="J4" s="28" t="s">
        <v>17</v>
      </c>
      <c r="K4" s="38">
        <v>0.2</v>
      </c>
      <c r="Q4" s="183" t="s">
        <v>24</v>
      </c>
      <c r="R4" s="183"/>
      <c r="S4" s="183"/>
      <c r="T4" s="183"/>
      <c r="U4" s="183"/>
      <c r="V4" s="183"/>
      <c r="W4" s="183"/>
      <c r="AA4" s="178" t="s">
        <v>46</v>
      </c>
      <c r="AB4" s="178"/>
      <c r="AC4" s="178"/>
      <c r="AE4" s="178" t="str">
        <f>AA4</f>
        <v>Nepali risk-free curves - General bucket</v>
      </c>
      <c r="AF4" s="178"/>
      <c r="AG4" s="178"/>
    </row>
    <row r="5" spans="2:35" ht="19" customHeight="1" x14ac:dyDescent="0.35">
      <c r="B5" s="36" t="s">
        <v>35</v>
      </c>
      <c r="C5" s="36"/>
      <c r="D5" s="2"/>
      <c r="E5" s="2"/>
      <c r="G5" s="35"/>
      <c r="H5" s="35"/>
      <c r="I5" s="35"/>
      <c r="J5" s="28" t="s">
        <v>21</v>
      </c>
      <c r="K5" s="26">
        <v>20</v>
      </c>
      <c r="AA5" s="174" t="s">
        <v>23</v>
      </c>
      <c r="AB5" s="174" t="s">
        <v>41</v>
      </c>
      <c r="AC5" s="174" t="s">
        <v>42</v>
      </c>
      <c r="AE5" s="175" t="str">
        <f>AA5</f>
        <v>General 
non-stressed 
zero coupon rates</v>
      </c>
      <c r="AF5" s="175" t="str">
        <f>AB5</f>
        <v>General 
Stress up 
zero coupon rates</v>
      </c>
      <c r="AG5" s="175" t="str">
        <f>AC5</f>
        <v>General 
Stress down 
zero coupon rates</v>
      </c>
      <c r="AI5" s="165" t="s">
        <v>44</v>
      </c>
    </row>
    <row r="6" spans="2:35" ht="19" customHeight="1" x14ac:dyDescent="0.35">
      <c r="B6" s="2"/>
      <c r="C6" s="2"/>
      <c r="D6" s="2"/>
      <c r="E6" s="2"/>
      <c r="F6" s="2"/>
      <c r="G6" s="2"/>
      <c r="H6" s="2"/>
      <c r="AA6" s="174"/>
      <c r="AB6" s="174"/>
      <c r="AC6" s="174"/>
      <c r="AE6" s="176"/>
      <c r="AF6" s="176"/>
      <c r="AG6" s="176"/>
      <c r="AI6" s="166"/>
    </row>
    <row r="7" spans="2:35" ht="19" customHeight="1" thickBot="1" x14ac:dyDescent="0.4">
      <c r="B7" s="5"/>
      <c r="C7" s="2" t="s">
        <v>5</v>
      </c>
      <c r="D7" s="140" t="s">
        <v>14</v>
      </c>
      <c r="E7" s="141"/>
      <c r="F7" s="141"/>
      <c r="G7" s="141"/>
      <c r="H7" s="141"/>
      <c r="I7" s="142"/>
      <c r="K7" s="143" t="s">
        <v>20</v>
      </c>
      <c r="Q7" s="61"/>
      <c r="R7" s="61" t="s">
        <v>40</v>
      </c>
      <c r="S7" s="61" t="s">
        <v>50</v>
      </c>
      <c r="T7" s="61" t="s">
        <v>52</v>
      </c>
      <c r="U7" s="61" t="s">
        <v>54</v>
      </c>
      <c r="V7" s="61" t="s">
        <v>59</v>
      </c>
      <c r="W7" s="61">
        <v>20240731</v>
      </c>
      <c r="AA7" s="174"/>
      <c r="AB7" s="174"/>
      <c r="AC7" s="174"/>
      <c r="AE7" s="177"/>
      <c r="AF7" s="177"/>
      <c r="AG7" s="177"/>
      <c r="AI7" s="167"/>
    </row>
    <row r="8" spans="2:35" ht="19" customHeight="1" x14ac:dyDescent="0.35">
      <c r="B8" s="3"/>
      <c r="C8" s="4" t="s">
        <v>1</v>
      </c>
      <c r="D8" s="6" t="s">
        <v>0</v>
      </c>
      <c r="E8" s="6" t="s">
        <v>13</v>
      </c>
      <c r="F8" s="6" t="s">
        <v>2</v>
      </c>
      <c r="G8" s="6" t="s">
        <v>3</v>
      </c>
      <c r="H8" s="6" t="s">
        <v>4</v>
      </c>
      <c r="I8" s="7" t="s">
        <v>6</v>
      </c>
      <c r="J8" s="8" t="s">
        <v>7</v>
      </c>
      <c r="K8" s="144"/>
      <c r="P8" s="31"/>
      <c r="Q8" s="31" t="s">
        <v>25</v>
      </c>
      <c r="R8" s="43">
        <v>6.1448999999999997E-2</v>
      </c>
      <c r="S8" s="43">
        <v>6.1461500000000002E-2</v>
      </c>
      <c r="T8" s="43">
        <v>6.2969500000000012E-2</v>
      </c>
      <c r="U8" s="43">
        <v>6.2387499999999999E-2</v>
      </c>
      <c r="V8" s="46">
        <v>6.20835E-2</v>
      </c>
      <c r="W8" s="46">
        <v>6.0461000000000008E-2</v>
      </c>
      <c r="Z8" s="2">
        <v>1</v>
      </c>
      <c r="AA8" s="85">
        <v>6.2083499999999854E-2</v>
      </c>
      <c r="AB8" s="85">
        <f>AA8*(1+AI8)</f>
        <v>9.6229424999999771E-2</v>
      </c>
      <c r="AC8" s="85">
        <f>AA8*(1-AI8)</f>
        <v>2.7937574999999933E-2</v>
      </c>
      <c r="AD8" s="86"/>
      <c r="AE8" s="87">
        <f xml:space="preserve"> ( 1 +AA8 ) ^-($Z8 - 0.5)</f>
        <v>0.97033270399711991</v>
      </c>
      <c r="AF8" s="87">
        <f t="shared" ref="AF8:AG57" si="0" xml:space="preserve"> ( 1 +AB8 ) ^-($Z8 - 0.5)</f>
        <v>0.95510093976339128</v>
      </c>
      <c r="AG8" s="87">
        <f t="shared" si="0"/>
        <v>0.98631725130885772</v>
      </c>
      <c r="AI8" s="29">
        <v>0.55000000000000004</v>
      </c>
    </row>
    <row r="9" spans="2:35" ht="19" customHeight="1" thickBot="1" x14ac:dyDescent="0.4">
      <c r="B9" s="25">
        <v>20240731</v>
      </c>
      <c r="C9" s="2" t="s">
        <v>10</v>
      </c>
      <c r="D9" s="2" t="s">
        <v>8</v>
      </c>
      <c r="E9" s="2" t="s">
        <v>9</v>
      </c>
      <c r="F9" s="2" t="s">
        <v>11</v>
      </c>
      <c r="G9" s="2" t="s">
        <v>12</v>
      </c>
      <c r="H9" s="2" t="s">
        <v>15</v>
      </c>
      <c r="I9" s="2"/>
      <c r="J9" s="2"/>
      <c r="P9" s="31"/>
      <c r="Q9" s="31" t="s">
        <v>26</v>
      </c>
      <c r="R9" s="44">
        <v>5.8356500000000006E-2</v>
      </c>
      <c r="S9" s="44">
        <v>5.8463000000000001E-2</v>
      </c>
      <c r="T9" s="44">
        <v>6.0868499999999999E-2</v>
      </c>
      <c r="U9" s="44">
        <v>5.9854000000000004E-2</v>
      </c>
      <c r="V9" s="47">
        <v>5.9566000000000001E-2</v>
      </c>
      <c r="W9" s="47">
        <v>5.7346500000000002E-2</v>
      </c>
      <c r="Z9" s="2">
        <v>2</v>
      </c>
      <c r="AA9" s="85">
        <v>5.9566000000000008E-2</v>
      </c>
      <c r="AB9" s="85">
        <f t="shared" ref="AB9:AB58" si="1">AA9*(1+AI9)</f>
        <v>9.2327300000000015E-2</v>
      </c>
      <c r="AC9" s="85">
        <f t="shared" ref="AC9:AC58" si="2">AA9*(1-AI9)</f>
        <v>2.6804700000000001E-2</v>
      </c>
      <c r="AD9" s="86"/>
      <c r="AE9" s="87">
        <f t="shared" ref="AE9:AE57" si="3" xml:space="preserve"> ( 1 +AA9 ) ^-($Z9 - 0.5)</f>
        <v>0.91687045653234722</v>
      </c>
      <c r="AF9" s="87">
        <f t="shared" si="0"/>
        <v>0.87593285849818103</v>
      </c>
      <c r="AG9" s="87">
        <f t="shared" si="0"/>
        <v>0.96109922742479459</v>
      </c>
      <c r="AI9" s="29">
        <v>0.55000000000000004</v>
      </c>
    </row>
    <row r="10" spans="2:35" ht="19" customHeight="1" x14ac:dyDescent="0.35">
      <c r="B10" s="9">
        <v>1</v>
      </c>
      <c r="C10" s="32">
        <v>6.6750000000000007</v>
      </c>
      <c r="D10" s="16">
        <v>5.1160000000000005</v>
      </c>
      <c r="E10" s="16">
        <v>2.7870000000000008</v>
      </c>
      <c r="F10" s="17">
        <v>3.7880000000000007</v>
      </c>
      <c r="G10" s="17">
        <v>4.4010000000000007</v>
      </c>
      <c r="H10" s="17">
        <v>1.6020000000000012</v>
      </c>
      <c r="I10" s="17">
        <f>IF(  ABS( MAX( D10:H10 ) )  &gt;  ABS(  MIN(D10:H10 ) ),
                                                 (  SUM(D10:H10) - ABS( MAX(D10:H10) ) ) / 4,
                                                  (  SUM(D10:H10) +  ABS( MIN(D10:H10)  )  )   / 4 )</f>
        <v>3.1445000000000007</v>
      </c>
      <c r="J10" s="18">
        <f xml:space="preserve"> IF( I10 &gt; 0, MAX( -$K$3, -I10*$K$4 ), MIN( $K$3, -I10*$K$4 )  )</f>
        <v>-0.62890000000000024</v>
      </c>
      <c r="K10" s="12">
        <f>C10+J10</f>
        <v>6.0461000000000009</v>
      </c>
      <c r="P10" s="62"/>
      <c r="Q10" s="31" t="s">
        <v>27</v>
      </c>
      <c r="R10" s="44">
        <v>5.7672499999999995E-2</v>
      </c>
      <c r="S10" s="44">
        <v>5.7722999999999997E-2</v>
      </c>
      <c r="T10" s="44">
        <v>6.0403000000000005E-2</v>
      </c>
      <c r="U10" s="44">
        <v>5.9068499999999996E-2</v>
      </c>
      <c r="V10" s="47">
        <v>5.8774E-2</v>
      </c>
      <c r="W10" s="47">
        <v>5.6396500000000002E-2</v>
      </c>
      <c r="Z10" s="2">
        <v>3</v>
      </c>
      <c r="AA10" s="85">
        <v>5.8774000000000104E-2</v>
      </c>
      <c r="AB10" s="85">
        <f t="shared" si="1"/>
        <v>9.1099700000000158E-2</v>
      </c>
      <c r="AC10" s="85">
        <f t="shared" si="2"/>
        <v>2.6448300000000043E-2</v>
      </c>
      <c r="AD10" s="86"/>
      <c r="AE10" s="87">
        <f t="shared" si="3"/>
        <v>0.86694556692433455</v>
      </c>
      <c r="AF10" s="87">
        <f t="shared" si="0"/>
        <v>0.80415341219500924</v>
      </c>
      <c r="AG10" s="87">
        <f t="shared" si="0"/>
        <v>0.93682247360979354</v>
      </c>
      <c r="AI10" s="29">
        <v>0.55000000000000004</v>
      </c>
    </row>
    <row r="11" spans="2:35" ht="19" customHeight="1" x14ac:dyDescent="0.35">
      <c r="B11" s="10">
        <v>2</v>
      </c>
      <c r="C11" s="33">
        <v>6.3530000000000006</v>
      </c>
      <c r="D11" s="19">
        <v>4.8040000000000003</v>
      </c>
      <c r="E11" s="15">
        <v>2.9250000000000007</v>
      </c>
      <c r="F11" s="15">
        <v>3.3920000000000003</v>
      </c>
      <c r="G11" s="15">
        <v>4.202</v>
      </c>
      <c r="H11" s="15">
        <v>1.8480000000000008</v>
      </c>
      <c r="I11" s="15">
        <f t="shared" ref="I11:I19" si="4">IF(  ABS( MAX( D11:H11 ) )  &gt;  ABS(  MIN(D11:H11 ) ),
                                                 (  SUM(D11:H11) - ABS( MAX(D11:H11) ) ) / 4,
                                                  (  SUM(D11:H11) +  ABS( MIN(D11:H11)  )  )   / 4 )</f>
        <v>3.0917500000000007</v>
      </c>
      <c r="J11" s="20">
        <f t="shared" ref="J11:J19" si="5" xml:space="preserve"> IF( I11 &gt; 0, MAX( -$K$3, -I11*$K$4 ), MIN( $K$3, -I11*$K$4 )  )</f>
        <v>-0.61835000000000018</v>
      </c>
      <c r="K11" s="13">
        <f t="shared" ref="K11:K19" si="6">C11+J11</f>
        <v>5.7346500000000002</v>
      </c>
      <c r="P11" s="31"/>
      <c r="Q11" s="31" t="s">
        <v>28</v>
      </c>
      <c r="R11" s="44">
        <v>5.7444499999999996E-2</v>
      </c>
      <c r="S11" s="44">
        <v>5.7372500000000007E-2</v>
      </c>
      <c r="T11" s="44">
        <v>6.0170500000000002E-2</v>
      </c>
      <c r="U11" s="44">
        <v>5.8667999999999998E-2</v>
      </c>
      <c r="V11" s="47">
        <v>5.8368000000000003E-2</v>
      </c>
      <c r="W11" s="47">
        <v>5.6055499999999994E-2</v>
      </c>
      <c r="Z11" s="2">
        <v>4</v>
      </c>
      <c r="AA11" s="85">
        <v>5.8367999999999975E-2</v>
      </c>
      <c r="AB11" s="85">
        <f t="shared" si="1"/>
        <v>9.0470399999999965E-2</v>
      </c>
      <c r="AC11" s="85">
        <f t="shared" si="2"/>
        <v>2.6265599999999986E-2</v>
      </c>
      <c r="AD11" s="86"/>
      <c r="AE11" s="87">
        <f t="shared" si="3"/>
        <v>0.81992012938277137</v>
      </c>
      <c r="AF11" s="87">
        <f t="shared" si="0"/>
        <v>0.73850155623101155</v>
      </c>
      <c r="AG11" s="87">
        <f t="shared" si="0"/>
        <v>0.9132523507586493</v>
      </c>
      <c r="AI11" s="29">
        <v>0.55000000000000004</v>
      </c>
    </row>
    <row r="12" spans="2:35" ht="19" customHeight="1" thickBot="1" x14ac:dyDescent="0.4">
      <c r="B12" s="10">
        <v>3</v>
      </c>
      <c r="C12" s="33">
        <v>6.2600000000000007</v>
      </c>
      <c r="D12" s="19">
        <v>4.6910000000000007</v>
      </c>
      <c r="E12" s="15">
        <v>3.0610000000000008</v>
      </c>
      <c r="F12" s="15">
        <v>3.1940000000000008</v>
      </c>
      <c r="G12" s="15">
        <v>4.128000000000001</v>
      </c>
      <c r="H12" s="15">
        <v>2.0240000000000009</v>
      </c>
      <c r="I12" s="15">
        <f t="shared" si="4"/>
        <v>3.1017500000000005</v>
      </c>
      <c r="J12" s="20">
        <f t="shared" si="5"/>
        <v>-0.62035000000000018</v>
      </c>
      <c r="K12" s="13">
        <f t="shared" si="6"/>
        <v>5.6396500000000005</v>
      </c>
      <c r="P12" s="31"/>
      <c r="Q12" s="31" t="s">
        <v>29</v>
      </c>
      <c r="R12" s="45">
        <v>5.7464500000000002E-2</v>
      </c>
      <c r="S12" s="45">
        <v>5.7370999999999998E-2</v>
      </c>
      <c r="T12" s="45">
        <v>6.01615E-2</v>
      </c>
      <c r="U12" s="45">
        <v>5.8615500000000001E-2</v>
      </c>
      <c r="V12" s="48">
        <v>5.8257000000000003E-2</v>
      </c>
      <c r="W12" s="48">
        <v>5.5993500000000002E-2</v>
      </c>
      <c r="Z12" s="2">
        <v>5</v>
      </c>
      <c r="AA12" s="85">
        <v>5.8257000000000003E-2</v>
      </c>
      <c r="AB12" s="85">
        <f t="shared" si="1"/>
        <v>7.5734100000000013E-2</v>
      </c>
      <c r="AC12" s="85">
        <f t="shared" si="2"/>
        <v>4.0779900000000001E-2</v>
      </c>
      <c r="AD12" s="86"/>
      <c r="AE12" s="87">
        <f t="shared" si="3"/>
        <v>0.77506803381815692</v>
      </c>
      <c r="AF12" s="87">
        <f t="shared" si="0"/>
        <v>0.71999219659948699</v>
      </c>
      <c r="AG12" s="87">
        <f t="shared" si="0"/>
        <v>0.83538171754615154</v>
      </c>
      <c r="AI12" s="30">
        <v>0.3</v>
      </c>
    </row>
    <row r="13" spans="2:35" ht="19" customHeight="1" x14ac:dyDescent="0.35">
      <c r="B13" s="10">
        <v>4</v>
      </c>
      <c r="C13" s="33">
        <v>6.2249999999999996</v>
      </c>
      <c r="D13" s="19">
        <v>4.6040000000000001</v>
      </c>
      <c r="E13" s="15">
        <v>3.1509999999999998</v>
      </c>
      <c r="F13" s="15">
        <v>3.0569999999999995</v>
      </c>
      <c r="G13" s="15">
        <v>4.0519999999999996</v>
      </c>
      <c r="H13" s="15">
        <v>2.1289999999999996</v>
      </c>
      <c r="I13" s="15">
        <f t="shared" si="4"/>
        <v>3.0972499999999998</v>
      </c>
      <c r="J13" s="20">
        <f t="shared" si="5"/>
        <v>-0.61945000000000006</v>
      </c>
      <c r="K13" s="13">
        <f t="shared" si="6"/>
        <v>5.6055499999999991</v>
      </c>
      <c r="P13" s="31"/>
      <c r="Q13" s="31" t="s">
        <v>30</v>
      </c>
      <c r="R13" s="49">
        <v>5.7458000000000009E-2</v>
      </c>
      <c r="S13" s="49">
        <v>5.7368000000000002E-2</v>
      </c>
      <c r="T13" s="49">
        <v>6.0121000000000001E-2</v>
      </c>
      <c r="U13" s="49">
        <v>5.8567499999999988E-2</v>
      </c>
      <c r="V13" s="50">
        <v>5.8171500000000001E-2</v>
      </c>
      <c r="W13" s="50">
        <v>5.5955999999999999E-2</v>
      </c>
      <c r="Z13" s="2">
        <v>6</v>
      </c>
      <c r="AA13" s="85">
        <v>5.8168874626231437E-2</v>
      </c>
      <c r="AB13" s="85">
        <f t="shared" si="1"/>
        <v>7.5619537014100874E-2</v>
      </c>
      <c r="AC13" s="85">
        <f t="shared" si="2"/>
        <v>4.0718212238362E-2</v>
      </c>
      <c r="AD13" s="86"/>
      <c r="AE13" s="87">
        <f t="shared" si="3"/>
        <v>0.73273610930115951</v>
      </c>
      <c r="AF13" s="87">
        <f t="shared" si="0"/>
        <v>0.66969529748133194</v>
      </c>
      <c r="AG13" s="87">
        <f t="shared" si="0"/>
        <v>0.80291144667037451</v>
      </c>
      <c r="AI13" s="30">
        <v>0.3</v>
      </c>
    </row>
    <row r="14" spans="2:35" ht="19" customHeight="1" thickBot="1" x14ac:dyDescent="0.4">
      <c r="B14" s="10">
        <v>5</v>
      </c>
      <c r="C14" s="34">
        <v>6.2160000000000002</v>
      </c>
      <c r="D14" s="21">
        <v>4.5430000000000001</v>
      </c>
      <c r="E14" s="22">
        <v>3.2090000000000001</v>
      </c>
      <c r="F14" s="22">
        <v>2.9620000000000002</v>
      </c>
      <c r="G14" s="22">
        <v>3.9730000000000003</v>
      </c>
      <c r="H14" s="22">
        <v>2.1890000000000001</v>
      </c>
      <c r="I14" s="22">
        <f t="shared" si="4"/>
        <v>3.0832500000000005</v>
      </c>
      <c r="J14" s="23">
        <f t="shared" si="5"/>
        <v>-0.61665000000000014</v>
      </c>
      <c r="K14" s="41">
        <f t="shared" si="6"/>
        <v>5.5993500000000003</v>
      </c>
      <c r="P14" s="31"/>
      <c r="Q14" s="31" t="s">
        <v>31</v>
      </c>
      <c r="R14" s="44">
        <v>5.7404499999999997E-2</v>
      </c>
      <c r="S14" s="44">
        <v>5.72965E-2</v>
      </c>
      <c r="T14" s="44">
        <v>5.9999000000000004E-2</v>
      </c>
      <c r="U14" s="44">
        <v>5.8469500000000008E-2</v>
      </c>
      <c r="V14" s="47">
        <v>5.80455E-2</v>
      </c>
      <c r="W14" s="47">
        <v>5.5895E-2</v>
      </c>
      <c r="Z14" s="2">
        <v>7</v>
      </c>
      <c r="AA14" s="85">
        <v>5.8057989154534528E-2</v>
      </c>
      <c r="AB14" s="85">
        <f t="shared" si="1"/>
        <v>7.5475385900894892E-2</v>
      </c>
      <c r="AC14" s="85">
        <f t="shared" si="2"/>
        <v>4.0640592408174164E-2</v>
      </c>
      <c r="AD14" s="86"/>
      <c r="AE14" s="87">
        <f t="shared" si="3"/>
        <v>0.69292852499700563</v>
      </c>
      <c r="AF14" s="87">
        <f t="shared" si="0"/>
        <v>0.62315618631555503</v>
      </c>
      <c r="AG14" s="87">
        <f t="shared" si="0"/>
        <v>0.77187156798975776</v>
      </c>
      <c r="AI14" s="30">
        <v>0.3</v>
      </c>
    </row>
    <row r="15" spans="2:35" ht="19" customHeight="1" x14ac:dyDescent="0.35">
      <c r="B15" s="10">
        <v>6</v>
      </c>
      <c r="C15" s="33">
        <v>6.2050000000000001</v>
      </c>
      <c r="D15" s="19">
        <v>4.49</v>
      </c>
      <c r="E15" s="15">
        <v>3.218</v>
      </c>
      <c r="F15" s="15">
        <v>2.8819999999999997</v>
      </c>
      <c r="G15" s="15">
        <v>3.8820000000000001</v>
      </c>
      <c r="H15" s="15">
        <v>2.2060000000000004</v>
      </c>
      <c r="I15" s="39">
        <f t="shared" si="4"/>
        <v>3.0470000000000002</v>
      </c>
      <c r="J15" s="20">
        <f t="shared" si="5"/>
        <v>-0.60940000000000005</v>
      </c>
      <c r="K15" s="40">
        <f t="shared" si="6"/>
        <v>5.5956000000000001</v>
      </c>
      <c r="P15" s="31"/>
      <c r="Q15" s="31" t="s">
        <v>32</v>
      </c>
      <c r="R15" s="44">
        <v>5.7305500000000002E-2</v>
      </c>
      <c r="S15" s="44">
        <v>5.719550000000001E-2</v>
      </c>
      <c r="T15" s="44">
        <v>5.9832999999999997E-2</v>
      </c>
      <c r="U15" s="44">
        <v>5.8338500000000001E-2</v>
      </c>
      <c r="V15" s="47">
        <v>5.7903500000000004E-2</v>
      </c>
      <c r="W15" s="47">
        <v>5.5818000000000006E-2</v>
      </c>
      <c r="Z15" s="2">
        <v>8</v>
      </c>
      <c r="AA15" s="85">
        <v>5.7937960112885545E-2</v>
      </c>
      <c r="AB15" s="85">
        <f t="shared" si="1"/>
        <v>6.6628654129818374E-2</v>
      </c>
      <c r="AC15" s="85">
        <f t="shared" si="2"/>
        <v>4.9247266095952709E-2</v>
      </c>
      <c r="AD15" s="86"/>
      <c r="AE15" s="87">
        <f t="shared" si="3"/>
        <v>0.65546347600877619</v>
      </c>
      <c r="AF15" s="87">
        <f t="shared" si="0"/>
        <v>0.61645396658989904</v>
      </c>
      <c r="AG15" s="87">
        <f t="shared" si="0"/>
        <v>0.69729436053125005</v>
      </c>
      <c r="AI15" s="29">
        <v>0.15</v>
      </c>
    </row>
    <row r="16" spans="2:35" ht="19" customHeight="1" x14ac:dyDescent="0.35">
      <c r="B16" s="10">
        <v>7</v>
      </c>
      <c r="C16" s="33">
        <v>6.1890000000000001</v>
      </c>
      <c r="D16" s="19">
        <v>4.4329999999999998</v>
      </c>
      <c r="E16" s="15">
        <v>3.1960000000000002</v>
      </c>
      <c r="F16" s="15">
        <v>2.8080000000000003</v>
      </c>
      <c r="G16" s="15">
        <v>3.786</v>
      </c>
      <c r="H16" s="15">
        <v>2.1999999999999997</v>
      </c>
      <c r="I16" s="15">
        <f t="shared" si="4"/>
        <v>2.9974999999999996</v>
      </c>
      <c r="J16" s="20">
        <f t="shared" si="5"/>
        <v>-0.59949999999999992</v>
      </c>
      <c r="K16" s="13">
        <f t="shared" si="6"/>
        <v>5.5895000000000001</v>
      </c>
      <c r="P16" s="31"/>
      <c r="Q16" s="31" t="s">
        <v>33</v>
      </c>
      <c r="R16" s="44">
        <v>5.7189499999999997E-2</v>
      </c>
      <c r="S16" s="44">
        <v>5.7081999999999994E-2</v>
      </c>
      <c r="T16" s="44">
        <v>5.9648999999999994E-2</v>
      </c>
      <c r="U16" s="44">
        <v>5.8190500000000006E-2</v>
      </c>
      <c r="V16" s="47">
        <v>5.7748500000000008E-2</v>
      </c>
      <c r="W16" s="47">
        <v>5.5725999999999998E-2</v>
      </c>
      <c r="Z16" s="2">
        <v>9</v>
      </c>
      <c r="AA16" s="85">
        <v>5.781582139399366E-2</v>
      </c>
      <c r="AB16" s="85">
        <f t="shared" si="1"/>
        <v>6.6488194603092701E-2</v>
      </c>
      <c r="AC16" s="85">
        <f t="shared" si="2"/>
        <v>4.9143448184894613E-2</v>
      </c>
      <c r="AD16" s="86"/>
      <c r="AE16" s="87">
        <f t="shared" si="3"/>
        <v>0.62017535542417723</v>
      </c>
      <c r="AF16" s="87">
        <f t="shared" si="0"/>
        <v>0.57859350526307041</v>
      </c>
      <c r="AG16" s="87">
        <f t="shared" si="0"/>
        <v>0.66512547310190451</v>
      </c>
      <c r="AI16" s="29">
        <v>0.15</v>
      </c>
    </row>
    <row r="17" spans="2:35" ht="19" customHeight="1" thickBot="1" x14ac:dyDescent="0.4">
      <c r="B17" s="10">
        <v>8</v>
      </c>
      <c r="C17" s="33">
        <v>6.1710000000000003</v>
      </c>
      <c r="D17" s="19">
        <v>4.3710000000000004</v>
      </c>
      <c r="E17" s="15">
        <v>3.1620000000000004</v>
      </c>
      <c r="F17" s="15">
        <v>2.7500000000000004</v>
      </c>
      <c r="G17" s="15">
        <v>3.6940000000000004</v>
      </c>
      <c r="H17" s="15">
        <v>2.1780000000000004</v>
      </c>
      <c r="I17" s="15">
        <f t="shared" si="4"/>
        <v>2.9460000000000002</v>
      </c>
      <c r="J17" s="20">
        <f t="shared" si="5"/>
        <v>-0.58920000000000006</v>
      </c>
      <c r="K17" s="13">
        <f t="shared" si="6"/>
        <v>5.5818000000000003</v>
      </c>
      <c r="P17" s="31"/>
      <c r="Q17" s="31" t="s">
        <v>34</v>
      </c>
      <c r="R17" s="45">
        <v>5.7064000000000004E-2</v>
      </c>
      <c r="S17" s="45">
        <v>5.6942499999999993E-2</v>
      </c>
      <c r="T17" s="45">
        <v>5.9449999999999996E-2</v>
      </c>
      <c r="U17" s="45">
        <v>5.8026500000000002E-2</v>
      </c>
      <c r="V17" s="48">
        <v>5.7589500000000002E-2</v>
      </c>
      <c r="W17" s="48">
        <v>5.5621000000000004E-2</v>
      </c>
      <c r="Z17" s="2">
        <v>10</v>
      </c>
      <c r="AA17" s="85">
        <v>5.7695368066950303E-2</v>
      </c>
      <c r="AB17" s="85">
        <f t="shared" si="1"/>
        <v>6.6349673276992843E-2</v>
      </c>
      <c r="AC17" s="85">
        <f t="shared" si="2"/>
        <v>4.9041062856907756E-2</v>
      </c>
      <c r="AD17" s="86"/>
      <c r="AE17" s="87">
        <f t="shared" si="3"/>
        <v>0.58691373980915595</v>
      </c>
      <c r="AF17" s="87">
        <f t="shared" si="0"/>
        <v>0.54319206602175552</v>
      </c>
      <c r="AG17" s="87">
        <f t="shared" si="0"/>
        <v>0.63455805586423386</v>
      </c>
      <c r="AI17" s="29">
        <v>0.15</v>
      </c>
    </row>
    <row r="18" spans="2:35" ht="19" customHeight="1" x14ac:dyDescent="0.35">
      <c r="B18" s="10">
        <v>9</v>
      </c>
      <c r="C18" s="33">
        <v>6.1509999999999998</v>
      </c>
      <c r="D18" s="19">
        <v>4.3010000000000002</v>
      </c>
      <c r="E18" s="15">
        <v>3.1209999999999996</v>
      </c>
      <c r="F18" s="15">
        <v>2.6919999999999997</v>
      </c>
      <c r="G18" s="15">
        <v>3.6069999999999998</v>
      </c>
      <c r="H18" s="15">
        <v>2.1479999999999997</v>
      </c>
      <c r="I18" s="15">
        <f t="shared" si="4"/>
        <v>2.8919999999999995</v>
      </c>
      <c r="J18" s="20">
        <f t="shared" si="5"/>
        <v>-0.57839999999999991</v>
      </c>
      <c r="K18" s="13">
        <f t="shared" si="6"/>
        <v>5.5725999999999996</v>
      </c>
      <c r="Z18" s="2">
        <v>11</v>
      </c>
      <c r="AA18" s="85">
        <v>5.7578671961097339E-2</v>
      </c>
      <c r="AB18" s="85">
        <f t="shared" si="1"/>
        <v>6.6215472755261934E-2</v>
      </c>
      <c r="AC18" s="85">
        <f t="shared" si="2"/>
        <v>4.8941871166932736E-2</v>
      </c>
      <c r="AD18" s="86"/>
      <c r="AE18" s="87">
        <f t="shared" si="3"/>
        <v>0.55554189937089227</v>
      </c>
      <c r="AF18" s="87">
        <f t="shared" si="0"/>
        <v>0.51006755958518857</v>
      </c>
      <c r="AG18" s="87">
        <f t="shared" si="0"/>
        <v>0.60549431785011265</v>
      </c>
      <c r="AI18" s="29">
        <v>0.15</v>
      </c>
    </row>
    <row r="19" spans="2:35" ht="19" customHeight="1" thickBot="1" x14ac:dyDescent="0.4">
      <c r="B19" s="11">
        <v>10</v>
      </c>
      <c r="C19" s="34">
        <v>6.13</v>
      </c>
      <c r="D19" s="21">
        <v>4.2219999999999995</v>
      </c>
      <c r="E19" s="22">
        <v>3.0790000000000002</v>
      </c>
      <c r="F19" s="22">
        <v>2.6339999999999999</v>
      </c>
      <c r="G19" s="22">
        <v>3.5279999999999996</v>
      </c>
      <c r="H19" s="22">
        <v>2.117</v>
      </c>
      <c r="I19" s="22">
        <f t="shared" si="4"/>
        <v>2.8395000000000006</v>
      </c>
      <c r="J19" s="23">
        <f t="shared" si="5"/>
        <v>-0.56790000000000018</v>
      </c>
      <c r="K19" s="14">
        <f t="shared" si="6"/>
        <v>5.5621</v>
      </c>
      <c r="P19" s="5"/>
      <c r="Q19" s="31" t="s">
        <v>18</v>
      </c>
      <c r="Z19" s="2">
        <v>12</v>
      </c>
      <c r="AA19" s="85">
        <v>5.7466835565308738E-2</v>
      </c>
      <c r="AB19" s="85">
        <f t="shared" si="1"/>
        <v>6.6086860900105043E-2</v>
      </c>
      <c r="AC19" s="85">
        <f t="shared" si="2"/>
        <v>4.8846810230512426E-2</v>
      </c>
      <c r="AD19" s="86"/>
      <c r="AE19" s="87">
        <f t="shared" si="3"/>
        <v>0.52593528390857325</v>
      </c>
      <c r="AF19" s="87">
        <f t="shared" si="0"/>
        <v>0.47905480981535997</v>
      </c>
      <c r="AG19" s="87">
        <f t="shared" si="0"/>
        <v>0.57784490689216217</v>
      </c>
      <c r="AI19" s="29">
        <v>0.15</v>
      </c>
    </row>
    <row r="20" spans="2:35" ht="19" customHeight="1" thickBot="1" x14ac:dyDescent="0.4">
      <c r="Q20" s="61"/>
      <c r="R20" s="76"/>
      <c r="S20" s="63" t="str">
        <f>S7</f>
        <v>20240331</v>
      </c>
      <c r="T20" s="63" t="str">
        <f t="shared" ref="T20:W20" si="7">T7</f>
        <v>20240430</v>
      </c>
      <c r="U20" s="63" t="str">
        <f t="shared" si="7"/>
        <v>20240531</v>
      </c>
      <c r="V20" s="63" t="str">
        <f t="shared" si="7"/>
        <v>20240630</v>
      </c>
      <c r="W20" s="63">
        <f t="shared" si="7"/>
        <v>20240731</v>
      </c>
      <c r="Z20" s="2">
        <v>13</v>
      </c>
      <c r="AA20" s="85">
        <v>5.7360394578590324E-2</v>
      </c>
      <c r="AB20" s="85">
        <f t="shared" si="1"/>
        <v>6.5964453765378864E-2</v>
      </c>
      <c r="AC20" s="85">
        <f t="shared" si="2"/>
        <v>4.8756335391801776E-2</v>
      </c>
      <c r="AD20" s="86"/>
      <c r="AE20" s="87">
        <f t="shared" si="3"/>
        <v>0.49798012718292889</v>
      </c>
      <c r="AF20" s="87">
        <f t="shared" si="0"/>
        <v>0.45000357720818984</v>
      </c>
      <c r="AG20" s="87">
        <f t="shared" si="0"/>
        <v>0.55152795861532622</v>
      </c>
      <c r="AI20" s="29">
        <v>0.15</v>
      </c>
    </row>
    <row r="21" spans="2:35" ht="19" customHeight="1" x14ac:dyDescent="0.35">
      <c r="P21" s="31"/>
      <c r="Q21" s="31" t="s">
        <v>25</v>
      </c>
      <c r="R21" s="77">
        <v>0</v>
      </c>
      <c r="S21" s="51">
        <f t="shared" ref="S21:W30" si="8">10000 * (S8-R8)</f>
        <v>0.12500000000005562</v>
      </c>
      <c r="T21" s="51">
        <f>10000 * (T8-S8)</f>
        <v>15.080000000000094</v>
      </c>
      <c r="U21" s="51">
        <f t="shared" si="8"/>
        <v>-5.8200000000001308</v>
      </c>
      <c r="V21" s="51">
        <f t="shared" si="8"/>
        <v>-3.0399999999999872</v>
      </c>
      <c r="W21" s="52">
        <f>10000 * (W8-V8)</f>
        <v>-16.22499999999992</v>
      </c>
      <c r="Z21" s="2">
        <v>14</v>
      </c>
      <c r="AA21" s="85">
        <v>5.7259545014360036E-2</v>
      </c>
      <c r="AB21" s="85">
        <f t="shared" si="1"/>
        <v>6.5848476766514036E-2</v>
      </c>
      <c r="AC21" s="85">
        <f t="shared" si="2"/>
        <v>4.8670613262206029E-2</v>
      </c>
      <c r="AD21" s="86"/>
      <c r="AE21" s="87">
        <f t="shared" si="3"/>
        <v>0.47157220768956215</v>
      </c>
      <c r="AF21" s="87">
        <f t="shared" si="0"/>
        <v>0.42277682235228625</v>
      </c>
      <c r="AG21" s="87">
        <f t="shared" si="0"/>
        <v>0.52646824009672732</v>
      </c>
      <c r="AI21" s="29">
        <v>0.15</v>
      </c>
    </row>
    <row r="22" spans="2:35" ht="19" customHeight="1" x14ac:dyDescent="0.35">
      <c r="P22" s="31"/>
      <c r="Q22" s="31" t="s">
        <v>26</v>
      </c>
      <c r="R22" s="78">
        <v>0</v>
      </c>
      <c r="S22" s="53">
        <f t="shared" si="8"/>
        <v>1.0649999999999549</v>
      </c>
      <c r="T22" s="53">
        <f t="shared" si="8"/>
        <v>24.054999999999978</v>
      </c>
      <c r="U22" s="53">
        <f t="shared" si="8"/>
        <v>-10.144999999999946</v>
      </c>
      <c r="V22" s="53">
        <f t="shared" si="8"/>
        <v>-2.8800000000000354</v>
      </c>
      <c r="W22" s="54">
        <f t="shared" si="8"/>
        <v>-22.194999999999993</v>
      </c>
      <c r="Z22" s="2">
        <v>15</v>
      </c>
      <c r="AA22" s="85">
        <v>5.7164276959367211E-2</v>
      </c>
      <c r="AB22" s="85">
        <f t="shared" si="1"/>
        <v>6.5738918503272292E-2</v>
      </c>
      <c r="AC22" s="85">
        <f t="shared" si="2"/>
        <v>4.8589635415462129E-2</v>
      </c>
      <c r="AD22" s="86"/>
      <c r="AE22" s="87">
        <f t="shared" si="3"/>
        <v>0.44661576613951465</v>
      </c>
      <c r="AF22" s="87">
        <f t="shared" si="0"/>
        <v>0.39724919811035697</v>
      </c>
      <c r="AG22" s="87">
        <f t="shared" si="0"/>
        <v>0.50259639581122129</v>
      </c>
      <c r="AI22" s="29">
        <v>0.15</v>
      </c>
    </row>
    <row r="23" spans="2:35" ht="19" customHeight="1" x14ac:dyDescent="0.35">
      <c r="B23" s="5"/>
      <c r="C23" s="2" t="s">
        <v>5</v>
      </c>
      <c r="D23" s="140" t="s">
        <v>14</v>
      </c>
      <c r="E23" s="141"/>
      <c r="F23" s="141"/>
      <c r="G23" s="141"/>
      <c r="H23" s="141"/>
      <c r="I23" s="142"/>
      <c r="K23" s="143" t="s">
        <v>20</v>
      </c>
      <c r="P23" s="31"/>
      <c r="Q23" s="31" t="s">
        <v>27</v>
      </c>
      <c r="R23" s="78">
        <v>0</v>
      </c>
      <c r="S23" s="53">
        <f t="shared" si="8"/>
        <v>0.50500000000001932</v>
      </c>
      <c r="T23" s="53">
        <f t="shared" si="8"/>
        <v>26.800000000000086</v>
      </c>
      <c r="U23" s="53">
        <f t="shared" si="8"/>
        <v>-13.345000000000093</v>
      </c>
      <c r="V23" s="53">
        <f t="shared" si="8"/>
        <v>-2.9449999999999616</v>
      </c>
      <c r="W23" s="54">
        <f t="shared" si="8"/>
        <v>-23.774999999999977</v>
      </c>
      <c r="Z23" s="2">
        <v>16</v>
      </c>
      <c r="AA23" s="85">
        <v>5.7074456037402799E-2</v>
      </c>
      <c r="AB23" s="85">
        <f t="shared" si="1"/>
        <v>6.5635624443013213E-2</v>
      </c>
      <c r="AC23" s="85">
        <f t="shared" si="2"/>
        <v>4.8513287631792378E-2</v>
      </c>
      <c r="AD23" s="86"/>
      <c r="AE23" s="87">
        <f t="shared" si="3"/>
        <v>0.42302256662991827</v>
      </c>
      <c r="AF23" s="87">
        <f t="shared" si="0"/>
        <v>0.37330574639597391</v>
      </c>
      <c r="AG23" s="87">
        <f t="shared" si="0"/>
        <v>0.47984829064030826</v>
      </c>
      <c r="AI23" s="29">
        <v>0.15</v>
      </c>
    </row>
    <row r="24" spans="2:35" ht="19" customHeight="1" x14ac:dyDescent="0.35">
      <c r="B24" s="3"/>
      <c r="C24" s="4" t="s">
        <v>1</v>
      </c>
      <c r="D24" s="6" t="s">
        <v>0</v>
      </c>
      <c r="E24" s="6" t="s">
        <v>13</v>
      </c>
      <c r="F24" s="6" t="s">
        <v>2</v>
      </c>
      <c r="G24" s="6" t="s">
        <v>3</v>
      </c>
      <c r="H24" s="6" t="s">
        <v>4</v>
      </c>
      <c r="I24" s="7" t="s">
        <v>6</v>
      </c>
      <c r="J24" s="8" t="s">
        <v>7</v>
      </c>
      <c r="K24" s="144"/>
      <c r="P24" s="31"/>
      <c r="Q24" s="31" t="s">
        <v>28</v>
      </c>
      <c r="R24" s="78">
        <v>0</v>
      </c>
      <c r="S24" s="53">
        <f t="shared" si="8"/>
        <v>-0.7199999999998874</v>
      </c>
      <c r="T24" s="53">
        <f t="shared" si="8"/>
        <v>27.979999999999951</v>
      </c>
      <c r="U24" s="53">
        <f t="shared" si="8"/>
        <v>-15.025000000000038</v>
      </c>
      <c r="V24" s="53">
        <f t="shared" si="8"/>
        <v>-2.9999999999999472</v>
      </c>
      <c r="W24" s="54">
        <f t="shared" si="8"/>
        <v>-23.125000000000089</v>
      </c>
      <c r="Z24" s="2">
        <v>17</v>
      </c>
      <c r="AA24" s="85">
        <v>5.698987430346425E-2</v>
      </c>
      <c r="AB24" s="85">
        <f t="shared" si="1"/>
        <v>6.5538355448983884E-2</v>
      </c>
      <c r="AC24" s="85">
        <f t="shared" si="2"/>
        <v>4.8441393157944608E-2</v>
      </c>
      <c r="AD24" s="86"/>
      <c r="AE24" s="87">
        <f t="shared" si="3"/>
        <v>0.40071108462514515</v>
      </c>
      <c r="AF24" s="87">
        <f t="shared" si="0"/>
        <v>0.35084077287003834</v>
      </c>
      <c r="AG24" s="87">
        <f t="shared" si="0"/>
        <v>0.45816444025301772</v>
      </c>
      <c r="AI24" s="29">
        <v>0.15</v>
      </c>
    </row>
    <row r="25" spans="2:35" ht="19" customHeight="1" thickBot="1" x14ac:dyDescent="0.4">
      <c r="B25" s="25">
        <v>20240630</v>
      </c>
      <c r="C25" s="2" t="s">
        <v>10</v>
      </c>
      <c r="D25" s="2" t="s">
        <v>8</v>
      </c>
      <c r="E25" s="2" t="s">
        <v>9</v>
      </c>
      <c r="F25" s="2" t="s">
        <v>11</v>
      </c>
      <c r="G25" s="2" t="s">
        <v>12</v>
      </c>
      <c r="H25" s="2" t="s">
        <v>15</v>
      </c>
      <c r="I25" s="2"/>
      <c r="J25" s="2"/>
      <c r="P25" s="31"/>
      <c r="Q25" s="31" t="s">
        <v>29</v>
      </c>
      <c r="R25" s="78">
        <v>0</v>
      </c>
      <c r="S25" s="53">
        <f>10000 * (S12-R12)</f>
        <v>-0.93500000000003303</v>
      </c>
      <c r="T25" s="53">
        <f t="shared" si="8"/>
        <v>27.905000000000012</v>
      </c>
      <c r="U25" s="53">
        <f t="shared" si="8"/>
        <v>-15.459999999999988</v>
      </c>
      <c r="V25" s="53">
        <f t="shared" si="8"/>
        <v>-3.5849999999999769</v>
      </c>
      <c r="W25" s="54">
        <f t="shared" si="8"/>
        <v>-22.635000000000016</v>
      </c>
      <c r="Z25" s="2">
        <v>18</v>
      </c>
      <c r="AA25" s="85">
        <v>5.6910282628413578E-2</v>
      </c>
      <c r="AB25" s="85">
        <f t="shared" si="1"/>
        <v>6.5446825022675612E-2</v>
      </c>
      <c r="AC25" s="85">
        <f t="shared" si="2"/>
        <v>4.8373740234151537E-2</v>
      </c>
      <c r="AD25" s="86"/>
      <c r="AE25" s="87">
        <f t="shared" si="3"/>
        <v>0.37960580477151368</v>
      </c>
      <c r="AF25" s="87">
        <f t="shared" si="0"/>
        <v>0.32975687425290345</v>
      </c>
      <c r="AG25" s="87">
        <f t="shared" si="0"/>
        <v>0.43748951814891701</v>
      </c>
      <c r="AI25" s="29">
        <v>0.15</v>
      </c>
    </row>
    <row r="26" spans="2:35" ht="19" customHeight="1" x14ac:dyDescent="0.35">
      <c r="B26" s="9">
        <v>1</v>
      </c>
      <c r="C26" s="32">
        <v>6.8150000000000004</v>
      </c>
      <c r="D26" s="16">
        <v>5.1750000000000007</v>
      </c>
      <c r="E26" s="16">
        <v>2.4890000000000008</v>
      </c>
      <c r="F26" s="17">
        <v>3.8460000000000001</v>
      </c>
      <c r="G26" s="17">
        <v>4.4090000000000007</v>
      </c>
      <c r="H26" s="17">
        <v>1.3890000000000002</v>
      </c>
      <c r="I26" s="17">
        <f>IF(  ABS( MAX( D26:H26 ) )  &gt;  ABS(  MIN(D26:H26 ) ),
                                                 (  SUM(D26:H26) - ABS( MAX(D26:H26) ) ) / 4,
                                                  (  SUM(D26:H26) +  ABS( MIN(D26:H26)  )  )   / 4 )</f>
        <v>3.0332500000000007</v>
      </c>
      <c r="J26" s="18">
        <f xml:space="preserve"> IF( I26 &gt; 0, MAX( -$K$3, -I26*$K$4 ), MIN( $K$3, -I26*$K$4 )  )</f>
        <v>-0.60665000000000013</v>
      </c>
      <c r="K26" s="12">
        <f>C26+J26</f>
        <v>6.2083500000000003</v>
      </c>
      <c r="P26" s="31"/>
      <c r="Q26" s="31" t="s">
        <v>30</v>
      </c>
      <c r="R26" s="77">
        <v>0</v>
      </c>
      <c r="S26" s="51">
        <f t="shared" si="8"/>
        <v>-0.90000000000006741</v>
      </c>
      <c r="T26" s="51">
        <f t="shared" si="8"/>
        <v>27.529999999999983</v>
      </c>
      <c r="U26" s="51">
        <f t="shared" si="8"/>
        <v>-15.535000000000132</v>
      </c>
      <c r="V26" s="51">
        <f t="shared" si="8"/>
        <v>-3.9599999999998663</v>
      </c>
      <c r="W26" s="52">
        <f t="shared" si="8"/>
        <v>-22.155000000000022</v>
      </c>
      <c r="Z26" s="2">
        <v>19</v>
      </c>
      <c r="AA26" s="85">
        <v>5.6835411545234082E-2</v>
      </c>
      <c r="AB26" s="85">
        <f t="shared" si="1"/>
        <v>6.5360723277019195E-2</v>
      </c>
      <c r="AC26" s="85">
        <f t="shared" si="2"/>
        <v>4.831009981344897E-2</v>
      </c>
      <c r="AD26" s="86"/>
      <c r="AE26" s="87">
        <f t="shared" si="3"/>
        <v>0.35963661291903004</v>
      </c>
      <c r="AF26" s="87">
        <f t="shared" si="0"/>
        <v>0.30996409566856936</v>
      </c>
      <c r="AG26" s="87">
        <f t="shared" si="0"/>
        <v>0.41777192905952226</v>
      </c>
      <c r="AI26" s="29">
        <v>0.15</v>
      </c>
    </row>
    <row r="27" spans="2:35" ht="19" customHeight="1" x14ac:dyDescent="0.35">
      <c r="B27" s="10">
        <v>2</v>
      </c>
      <c r="C27" s="33">
        <v>6.5519999999999996</v>
      </c>
      <c r="D27" s="19">
        <v>4.9219999999999997</v>
      </c>
      <c r="E27" s="15">
        <v>2.6199999999999997</v>
      </c>
      <c r="F27" s="15">
        <v>3.4579999999999997</v>
      </c>
      <c r="G27" s="15">
        <v>4.2409999999999997</v>
      </c>
      <c r="H27" s="15">
        <v>1.5889999999999995</v>
      </c>
      <c r="I27" s="15">
        <f t="shared" ref="I27:I35" si="9">IF(  ABS( MAX( D27:H27 ) )  &gt;  ABS(  MIN(D27:H27 ) ),
                                                 (  SUM(D27:H27) - ABS( MAX(D27:H27) ) ) / 4,
                                                  (  SUM(D27:H27) +  ABS( MIN(D27:H27)  )  )   / 4 )</f>
        <v>2.9769999999999994</v>
      </c>
      <c r="J27" s="20">
        <f t="shared" ref="J27:J35" si="10" xml:space="preserve"> IF( I27 &gt; 0, MAX( -$K$3, -I27*$K$4 ), MIN( $K$3, -I27*$K$4 )  )</f>
        <v>-0.59539999999999993</v>
      </c>
      <c r="K27" s="13">
        <f t="shared" ref="K27:K35" si="11">C27+J27</f>
        <v>5.9565999999999999</v>
      </c>
      <c r="P27" s="31"/>
      <c r="Q27" s="31" t="s">
        <v>31</v>
      </c>
      <c r="R27" s="78">
        <v>0</v>
      </c>
      <c r="S27" s="53">
        <f t="shared" si="8"/>
        <v>-1.0799999999999699</v>
      </c>
      <c r="T27" s="53">
        <f t="shared" si="8"/>
        <v>27.025000000000034</v>
      </c>
      <c r="U27" s="53">
        <f t="shared" si="8"/>
        <v>-15.294999999999961</v>
      </c>
      <c r="V27" s="53">
        <f t="shared" si="8"/>
        <v>-4.2400000000000766</v>
      </c>
      <c r="W27" s="54">
        <f t="shared" si="8"/>
        <v>-21.504999999999995</v>
      </c>
      <c r="Z27" s="2">
        <v>20</v>
      </c>
      <c r="AA27" s="85">
        <v>5.6764984728347345E-2</v>
      </c>
      <c r="AB27" s="85">
        <f t="shared" si="1"/>
        <v>6.5279732437599436E-2</v>
      </c>
      <c r="AC27" s="85">
        <f t="shared" si="2"/>
        <v>4.8250237019095241E-2</v>
      </c>
      <c r="AD27" s="86"/>
      <c r="AE27" s="87">
        <f t="shared" si="3"/>
        <v>0.34073826853954858</v>
      </c>
      <c r="AF27" s="87">
        <f t="shared" si="0"/>
        <v>0.29137919844703791</v>
      </c>
      <c r="AG27" s="87">
        <f t="shared" si="0"/>
        <v>0.39896343935829653</v>
      </c>
      <c r="AI27" s="29">
        <v>0.15</v>
      </c>
    </row>
    <row r="28" spans="2:35" ht="19" customHeight="1" x14ac:dyDescent="0.35">
      <c r="B28" s="10">
        <v>3</v>
      </c>
      <c r="C28" s="33">
        <v>6.4769999999999994</v>
      </c>
      <c r="D28" s="19">
        <v>4.8159999999999989</v>
      </c>
      <c r="E28" s="15">
        <v>2.770999999999999</v>
      </c>
      <c r="F28" s="15">
        <v>3.2729999999999997</v>
      </c>
      <c r="G28" s="15">
        <v>4.1669999999999998</v>
      </c>
      <c r="H28" s="15">
        <v>1.7809999999999997</v>
      </c>
      <c r="I28" s="15">
        <f t="shared" si="9"/>
        <v>2.9979999999999993</v>
      </c>
      <c r="J28" s="20">
        <f t="shared" si="10"/>
        <v>-0.59959999999999991</v>
      </c>
      <c r="K28" s="13">
        <f t="shared" si="11"/>
        <v>5.8773999999999997</v>
      </c>
      <c r="P28" s="31"/>
      <c r="Q28" s="31" t="s">
        <v>32</v>
      </c>
      <c r="R28" s="78">
        <v>0</v>
      </c>
      <c r="S28" s="53">
        <f t="shared" si="8"/>
        <v>-1.0999999999999206</v>
      </c>
      <c r="T28" s="53">
        <f t="shared" si="8"/>
        <v>26.374999999999872</v>
      </c>
      <c r="U28" s="53">
        <f t="shared" si="8"/>
        <v>-14.944999999999958</v>
      </c>
      <c r="V28" s="53">
        <f t="shared" si="8"/>
        <v>-4.3499999999999792</v>
      </c>
      <c r="W28" s="54">
        <f t="shared" si="8"/>
        <v>-20.854999999999972</v>
      </c>
      <c r="Z28" s="2">
        <v>21</v>
      </c>
      <c r="AA28" s="85">
        <v>5.6698727677481964E-2</v>
      </c>
      <c r="AB28" s="85">
        <f t="shared" si="1"/>
        <v>6.520353682910425E-2</v>
      </c>
      <c r="AC28" s="85">
        <f t="shared" si="2"/>
        <v>4.8193918525859671E-2</v>
      </c>
      <c r="AD28" s="86"/>
      <c r="AE28" s="87">
        <f t="shared" si="3"/>
        <v>0.32284994559205288</v>
      </c>
      <c r="AF28" s="87">
        <f t="shared" si="0"/>
        <v>0.27392502167994648</v>
      </c>
      <c r="AG28" s="87">
        <f t="shared" si="0"/>
        <v>0.38101885624209558</v>
      </c>
      <c r="AI28" s="29">
        <v>0.15</v>
      </c>
    </row>
    <row r="29" spans="2:35" ht="19" customHeight="1" x14ac:dyDescent="0.35">
      <c r="B29" s="10">
        <v>4</v>
      </c>
      <c r="C29" s="33">
        <v>6.4359999999999999</v>
      </c>
      <c r="D29" s="19">
        <v>4.7130000000000001</v>
      </c>
      <c r="E29" s="15">
        <v>2.8720000000000003</v>
      </c>
      <c r="F29" s="15">
        <v>3.137</v>
      </c>
      <c r="G29" s="15">
        <v>4.0739999999999998</v>
      </c>
      <c r="H29" s="15">
        <v>1.9009999999999998</v>
      </c>
      <c r="I29" s="15">
        <f t="shared" si="9"/>
        <v>2.9960000000000004</v>
      </c>
      <c r="J29" s="20">
        <f t="shared" si="10"/>
        <v>-0.59920000000000007</v>
      </c>
      <c r="K29" s="13">
        <f t="shared" si="11"/>
        <v>5.8368000000000002</v>
      </c>
      <c r="P29" s="31"/>
      <c r="Q29" s="31" t="s">
        <v>33</v>
      </c>
      <c r="R29" s="78">
        <v>0</v>
      </c>
      <c r="S29" s="53">
        <f t="shared" si="8"/>
        <v>-1.0750000000000344</v>
      </c>
      <c r="T29" s="53">
        <f t="shared" si="8"/>
        <v>25.669999999999998</v>
      </c>
      <c r="U29" s="53">
        <f t="shared" si="8"/>
        <v>-14.584999999999877</v>
      </c>
      <c r="V29" s="53">
        <f t="shared" si="8"/>
        <v>-4.4199999999999795</v>
      </c>
      <c r="W29" s="54">
        <f t="shared" si="8"/>
        <v>-20.225000000000104</v>
      </c>
      <c r="Z29" s="2">
        <v>22</v>
      </c>
      <c r="AA29" s="85">
        <v>5.663637323234072E-2</v>
      </c>
      <c r="AB29" s="85">
        <f t="shared" si="1"/>
        <v>6.5131829217191822E-2</v>
      </c>
      <c r="AC29" s="85">
        <f t="shared" si="2"/>
        <v>4.814091724748961E-2</v>
      </c>
      <c r="AD29" s="86"/>
      <c r="AE29" s="87">
        <f t="shared" si="3"/>
        <v>0.30591483161866218</v>
      </c>
      <c r="AF29" s="87">
        <f t="shared" si="0"/>
        <v>0.25752992339440228</v>
      </c>
      <c r="AG29" s="87">
        <f t="shared" si="0"/>
        <v>0.36389574854572571</v>
      </c>
      <c r="AI29" s="29">
        <v>0.15</v>
      </c>
    </row>
    <row r="30" spans="2:35" ht="19" customHeight="1" thickBot="1" x14ac:dyDescent="0.4">
      <c r="B30" s="10">
        <v>5</v>
      </c>
      <c r="C30" s="34">
        <v>6.4240000000000004</v>
      </c>
      <c r="D30" s="21">
        <v>4.6379999999999999</v>
      </c>
      <c r="E30" s="22">
        <v>2.95</v>
      </c>
      <c r="F30" s="22">
        <v>3.0500000000000003</v>
      </c>
      <c r="G30" s="22">
        <v>3.9820000000000002</v>
      </c>
      <c r="H30" s="22">
        <v>1.984</v>
      </c>
      <c r="I30" s="22">
        <f t="shared" si="9"/>
        <v>2.9914999999999998</v>
      </c>
      <c r="J30" s="23">
        <f t="shared" si="10"/>
        <v>-0.59829999999999994</v>
      </c>
      <c r="K30" s="41">
        <f t="shared" si="11"/>
        <v>5.8257000000000003</v>
      </c>
      <c r="P30" s="31"/>
      <c r="Q30" s="31" t="s">
        <v>34</v>
      </c>
      <c r="R30" s="79">
        <v>0</v>
      </c>
      <c r="S30" s="55">
        <f t="shared" si="8"/>
        <v>-1.2150000000001049</v>
      </c>
      <c r="T30" s="55">
        <f t="shared" si="8"/>
        <v>25.075000000000028</v>
      </c>
      <c r="U30" s="55">
        <f t="shared" si="8"/>
        <v>-14.234999999999943</v>
      </c>
      <c r="V30" s="55">
        <f t="shared" si="8"/>
        <v>-4.3699999999999992</v>
      </c>
      <c r="W30" s="56">
        <f t="shared" si="8"/>
        <v>-19.684999999999981</v>
      </c>
      <c r="Z30" s="2">
        <v>23</v>
      </c>
      <c r="AA30" s="85">
        <v>5.6577664969374997E-2</v>
      </c>
      <c r="AB30" s="85">
        <f t="shared" si="1"/>
        <v>6.5064314714781246E-2</v>
      </c>
      <c r="AC30" s="85">
        <f t="shared" si="2"/>
        <v>4.8091015223968747E-2</v>
      </c>
      <c r="AD30" s="86"/>
      <c r="AE30" s="87">
        <f t="shared" si="3"/>
        <v>0.28987977639689011</v>
      </c>
      <c r="AF30" s="87">
        <f t="shared" si="0"/>
        <v>0.24212728944061299</v>
      </c>
      <c r="AG30" s="87">
        <f t="shared" si="0"/>
        <v>0.34755420306339874</v>
      </c>
      <c r="AI30" s="29">
        <v>0.15</v>
      </c>
    </row>
    <row r="31" spans="2:35" ht="19" customHeight="1" x14ac:dyDescent="0.35">
      <c r="B31" s="10">
        <v>6</v>
      </c>
      <c r="C31" s="33">
        <v>6.41</v>
      </c>
      <c r="D31" s="19">
        <v>4.5730000000000004</v>
      </c>
      <c r="E31" s="15">
        <v>2.9849999999999999</v>
      </c>
      <c r="F31" s="15">
        <v>2.9689999999999999</v>
      </c>
      <c r="G31" s="15">
        <v>3.8800000000000003</v>
      </c>
      <c r="H31" s="15">
        <v>2.0230000000000006</v>
      </c>
      <c r="I31" s="39">
        <f t="shared" si="9"/>
        <v>2.9642499999999998</v>
      </c>
      <c r="J31" s="20">
        <f t="shared" si="10"/>
        <v>-0.59284999999999999</v>
      </c>
      <c r="K31" s="40">
        <f t="shared" si="11"/>
        <v>5.8171499999999998</v>
      </c>
      <c r="Z31" s="2">
        <v>24</v>
      </c>
      <c r="AA31" s="85">
        <v>5.6522359173126979E-2</v>
      </c>
      <c r="AB31" s="85">
        <f t="shared" si="1"/>
        <v>6.5000713049096021E-2</v>
      </c>
      <c r="AC31" s="85">
        <f t="shared" si="2"/>
        <v>4.8044005297157931E-2</v>
      </c>
      <c r="AD31" s="86"/>
      <c r="AE31" s="87">
        <f t="shared" si="3"/>
        <v>0.27469498281310117</v>
      </c>
      <c r="AF31" s="87">
        <f t="shared" si="0"/>
        <v>0.22765510009251988</v>
      </c>
      <c r="AG31" s="87">
        <f t="shared" si="0"/>
        <v>0.33195661115124792</v>
      </c>
      <c r="AI31" s="29">
        <v>0.15</v>
      </c>
    </row>
    <row r="32" spans="2:35" ht="19" customHeight="1" thickBot="1" x14ac:dyDescent="0.4">
      <c r="B32" s="10">
        <v>7</v>
      </c>
      <c r="C32" s="33">
        <v>6.3890000000000002</v>
      </c>
      <c r="D32" s="19">
        <v>4.5050000000000008</v>
      </c>
      <c r="E32" s="15">
        <v>2.9880000000000004</v>
      </c>
      <c r="F32" s="15">
        <v>2.8930000000000002</v>
      </c>
      <c r="G32" s="15">
        <v>3.7730000000000001</v>
      </c>
      <c r="H32" s="15">
        <v>2.0350000000000001</v>
      </c>
      <c r="I32" s="15">
        <f t="shared" si="9"/>
        <v>2.9222500000000005</v>
      </c>
      <c r="J32" s="20">
        <f t="shared" si="10"/>
        <v>-0.58445000000000014</v>
      </c>
      <c r="K32" s="13">
        <f t="shared" si="11"/>
        <v>5.8045499999999999</v>
      </c>
      <c r="Z32" s="2">
        <v>25</v>
      </c>
      <c r="AA32" s="85">
        <v>5.6470225845531186E-2</v>
      </c>
      <c r="AB32" s="85">
        <f t="shared" si="1"/>
        <v>6.4940759722360852E-2</v>
      </c>
      <c r="AC32" s="85">
        <f t="shared" si="2"/>
        <v>4.7999691968701505E-2</v>
      </c>
      <c r="AD32" s="86"/>
      <c r="AE32" s="87">
        <f t="shared" si="3"/>
        <v>0.26031373376894662</v>
      </c>
      <c r="AF32" s="87">
        <f t="shared" si="0"/>
        <v>0.21405554596830326</v>
      </c>
      <c r="AG32" s="87">
        <f t="shared" si="0"/>
        <v>0.31706748116957734</v>
      </c>
      <c r="AI32" s="29">
        <v>0.15</v>
      </c>
    </row>
    <row r="33" spans="2:35" ht="19" customHeight="1" thickBot="1" x14ac:dyDescent="0.4">
      <c r="B33" s="10">
        <v>8</v>
      </c>
      <c r="C33" s="33">
        <v>6.3650000000000002</v>
      </c>
      <c r="D33" s="19">
        <v>4.4329999999999998</v>
      </c>
      <c r="E33" s="15">
        <v>2.9730000000000003</v>
      </c>
      <c r="F33" s="15">
        <v>2.8210000000000002</v>
      </c>
      <c r="G33" s="15">
        <v>3.669</v>
      </c>
      <c r="H33" s="15">
        <v>2.0300000000000002</v>
      </c>
      <c r="I33" s="15">
        <f t="shared" si="9"/>
        <v>2.8732500000000005</v>
      </c>
      <c r="J33" s="20">
        <f t="shared" si="10"/>
        <v>-0.57465000000000011</v>
      </c>
      <c r="K33" s="13">
        <f t="shared" si="11"/>
        <v>5.7903500000000001</v>
      </c>
      <c r="Q33" s="57">
        <f>K5</f>
        <v>20</v>
      </c>
      <c r="R33" s="2"/>
      <c r="S33" s="63" t="str">
        <f>S7</f>
        <v>20240331</v>
      </c>
      <c r="T33" s="63" t="str">
        <f t="shared" ref="T33:V33" si="12">T7</f>
        <v>20240430</v>
      </c>
      <c r="U33" s="63" t="str">
        <f t="shared" si="12"/>
        <v>20240531</v>
      </c>
      <c r="V33" s="63" t="str">
        <f t="shared" si="12"/>
        <v>20240630</v>
      </c>
      <c r="Z33" s="2">
        <v>26</v>
      </c>
      <c r="AA33" s="85">
        <v>5.6421049067344242E-2</v>
      </c>
      <c r="AB33" s="85">
        <f t="shared" si="1"/>
        <v>6.488420642744587E-2</v>
      </c>
      <c r="AC33" s="85">
        <f t="shared" si="2"/>
        <v>4.7957891707242607E-2</v>
      </c>
      <c r="AD33" s="86"/>
      <c r="AE33" s="87">
        <f t="shared" si="3"/>
        <v>0.24669214990636079</v>
      </c>
      <c r="AF33" s="87">
        <f t="shared" si="0"/>
        <v>0.20127468622751013</v>
      </c>
      <c r="AG33" s="87">
        <f t="shared" si="0"/>
        <v>0.30285327299928261</v>
      </c>
      <c r="AI33" s="29">
        <v>0.15</v>
      </c>
    </row>
    <row r="34" spans="2:35" ht="19" customHeight="1" x14ac:dyDescent="0.35">
      <c r="B34" s="10">
        <v>9</v>
      </c>
      <c r="C34" s="33">
        <v>6.3390000000000004</v>
      </c>
      <c r="D34" s="19">
        <v>4.354000000000001</v>
      </c>
      <c r="E34" s="15">
        <v>2.9470000000000005</v>
      </c>
      <c r="F34" s="15">
        <v>2.7500000000000004</v>
      </c>
      <c r="G34" s="15">
        <v>3.5730000000000004</v>
      </c>
      <c r="H34" s="15">
        <v>2.0130000000000008</v>
      </c>
      <c r="I34" s="15">
        <f t="shared" si="9"/>
        <v>2.8207500000000008</v>
      </c>
      <c r="J34" s="20">
        <f t="shared" si="10"/>
        <v>-0.56415000000000015</v>
      </c>
      <c r="K34" s="13">
        <f t="shared" si="11"/>
        <v>5.7748500000000007</v>
      </c>
      <c r="P34" s="31"/>
      <c r="Q34" s="31" t="s">
        <v>25</v>
      </c>
      <c r="R34" s="77">
        <v>0</v>
      </c>
      <c r="S34" s="58">
        <f>IF( AND( ABS(S21) &gt; $Q$33,  SIGN(S21) &lt;&gt; SIGN(T21)  ),  1,  0  )</f>
        <v>0</v>
      </c>
      <c r="T34" s="58">
        <f t="shared" ref="T34:V34" si="13">IF( AND( ABS(T21) &gt; $Q$33,  SIGN(T21) &lt;&gt; SIGN(U21)  ),  1,  0  )</f>
        <v>0</v>
      </c>
      <c r="U34" s="58">
        <f t="shared" si="13"/>
        <v>0</v>
      </c>
      <c r="V34" s="58">
        <f t="shared" si="13"/>
        <v>0</v>
      </c>
      <c r="W34" s="80">
        <v>0</v>
      </c>
      <c r="Z34" s="2">
        <v>27</v>
      </c>
      <c r="AA34" s="85">
        <v>5.6374626926954052E-2</v>
      </c>
      <c r="AB34" s="85">
        <f t="shared" si="1"/>
        <v>6.4830820965997155E-2</v>
      </c>
      <c r="AC34" s="85">
        <f t="shared" si="2"/>
        <v>4.7918432887910943E-2</v>
      </c>
      <c r="AD34" s="86"/>
      <c r="AE34" s="87">
        <f t="shared" si="3"/>
        <v>0.23378897375890759</v>
      </c>
      <c r="AF34" s="87">
        <f t="shared" si="0"/>
        <v>0.18926214313050307</v>
      </c>
      <c r="AG34" s="87">
        <f t="shared" si="0"/>
        <v>0.28928225144428671</v>
      </c>
      <c r="AI34" s="29">
        <v>0.15</v>
      </c>
    </row>
    <row r="35" spans="2:35" ht="19" customHeight="1" thickBot="1" x14ac:dyDescent="0.4">
      <c r="B35" s="11">
        <v>10</v>
      </c>
      <c r="C35" s="34">
        <v>6.3130000000000006</v>
      </c>
      <c r="D35" s="21">
        <v>4.2700000000000005</v>
      </c>
      <c r="E35" s="22">
        <v>2.9160000000000004</v>
      </c>
      <c r="F35" s="22">
        <v>2.6860000000000008</v>
      </c>
      <c r="G35" s="22">
        <v>3.4870000000000005</v>
      </c>
      <c r="H35" s="22">
        <v>1.9920000000000009</v>
      </c>
      <c r="I35" s="22">
        <f t="shared" si="9"/>
        <v>2.7702500000000008</v>
      </c>
      <c r="J35" s="23">
        <f t="shared" si="10"/>
        <v>-0.55405000000000015</v>
      </c>
      <c r="K35" s="14">
        <f t="shared" si="11"/>
        <v>5.7589500000000005</v>
      </c>
      <c r="P35" s="31"/>
      <c r="Q35" s="31" t="s">
        <v>26</v>
      </c>
      <c r="R35" s="78">
        <v>0</v>
      </c>
      <c r="S35" s="59">
        <f t="shared" ref="S35:V43" si="14">IF( AND( ABS(S22) &gt; $Q$33,  SIGN(S22) &lt;&gt; SIGN(T22)  ),  1,  0  )</f>
        <v>0</v>
      </c>
      <c r="T35" s="59">
        <f t="shared" si="14"/>
        <v>1</v>
      </c>
      <c r="U35" s="59">
        <f t="shared" si="14"/>
        <v>0</v>
      </c>
      <c r="V35" s="59">
        <f t="shared" si="14"/>
        <v>0</v>
      </c>
      <c r="W35" s="81">
        <v>0</v>
      </c>
      <c r="Z35" s="2">
        <v>28</v>
      </c>
      <c r="AA35" s="85">
        <v>5.633077116522367E-2</v>
      </c>
      <c r="AB35" s="85">
        <f t="shared" si="1"/>
        <v>6.4780386840007212E-2</v>
      </c>
      <c r="AC35" s="85">
        <f t="shared" si="2"/>
        <v>4.7881155490440121E-2</v>
      </c>
      <c r="AD35" s="86"/>
      <c r="AE35" s="87">
        <f t="shared" si="3"/>
        <v>0.22156537662907694</v>
      </c>
      <c r="AF35" s="87">
        <f t="shared" si="0"/>
        <v>0.17797082798818914</v>
      </c>
      <c r="AG35" s="87">
        <f t="shared" si="0"/>
        <v>0.27632435582262577</v>
      </c>
      <c r="AI35" s="29">
        <v>0.15</v>
      </c>
    </row>
    <row r="36" spans="2:35" ht="19" customHeight="1" x14ac:dyDescent="0.35">
      <c r="P36" s="31"/>
      <c r="Q36" s="31" t="s">
        <v>27</v>
      </c>
      <c r="R36" s="78">
        <v>0</v>
      </c>
      <c r="S36" s="59">
        <f t="shared" si="14"/>
        <v>0</v>
      </c>
      <c r="T36" s="59">
        <f t="shared" si="14"/>
        <v>1</v>
      </c>
      <c r="U36" s="59">
        <f t="shared" si="14"/>
        <v>0</v>
      </c>
      <c r="V36" s="59">
        <f t="shared" si="14"/>
        <v>0</v>
      </c>
      <c r="W36" s="81">
        <v>0</v>
      </c>
      <c r="Z36" s="2">
        <v>29</v>
      </c>
      <c r="AA36" s="85">
        <v>5.6289306639561776E-2</v>
      </c>
      <c r="AB36" s="85">
        <f t="shared" si="1"/>
        <v>6.4732702635496034E-2</v>
      </c>
      <c r="AC36" s="85">
        <f t="shared" si="2"/>
        <v>4.7845910643627511E-2</v>
      </c>
      <c r="AD36" s="86"/>
      <c r="AE36" s="87">
        <f t="shared" si="3"/>
        <v>0.20998478507205631</v>
      </c>
      <c r="AF36" s="87">
        <f t="shared" si="0"/>
        <v>0.16735669431553821</v>
      </c>
      <c r="AG36" s="87">
        <f t="shared" si="0"/>
        <v>0.26395108346475804</v>
      </c>
      <c r="AI36" s="29">
        <v>0.15</v>
      </c>
    </row>
    <row r="37" spans="2:35" ht="19" customHeight="1" x14ac:dyDescent="0.35">
      <c r="P37" s="31"/>
      <c r="Q37" s="31" t="s">
        <v>28</v>
      </c>
      <c r="R37" s="78">
        <v>0</v>
      </c>
      <c r="S37" s="59">
        <f t="shared" si="14"/>
        <v>0</v>
      </c>
      <c r="T37" s="59">
        <f t="shared" si="14"/>
        <v>1</v>
      </c>
      <c r="U37" s="59">
        <f t="shared" si="14"/>
        <v>0</v>
      </c>
      <c r="V37" s="59">
        <f t="shared" si="14"/>
        <v>0</v>
      </c>
      <c r="W37" s="81">
        <v>0</v>
      </c>
      <c r="Z37" s="2">
        <v>30</v>
      </c>
      <c r="AA37" s="85">
        <v>5.6250070679050301E-2</v>
      </c>
      <c r="AB37" s="85">
        <f t="shared" si="1"/>
        <v>6.4687581280907847E-2</v>
      </c>
      <c r="AC37" s="85">
        <f t="shared" si="2"/>
        <v>4.7812560077192756E-2</v>
      </c>
      <c r="AD37" s="86"/>
      <c r="AE37" s="87">
        <f t="shared" si="3"/>
        <v>0.1990127243533914</v>
      </c>
      <c r="AF37" s="87">
        <f t="shared" si="0"/>
        <v>0.15737851465672331</v>
      </c>
      <c r="AG37" s="87">
        <f t="shared" si="0"/>
        <v>0.25213538518915363</v>
      </c>
      <c r="AI37" s="29">
        <v>0.15</v>
      </c>
    </row>
    <row r="38" spans="2:35" ht="19" customHeight="1" thickBot="1" x14ac:dyDescent="0.4">
      <c r="P38" s="31"/>
      <c r="Q38" s="31" t="s">
        <v>29</v>
      </c>
      <c r="R38" s="78">
        <v>0</v>
      </c>
      <c r="S38" s="59">
        <f t="shared" si="14"/>
        <v>0</v>
      </c>
      <c r="T38" s="59">
        <f t="shared" si="14"/>
        <v>1</v>
      </c>
      <c r="U38" s="59">
        <f t="shared" si="14"/>
        <v>0</v>
      </c>
      <c r="V38" s="59">
        <f t="shared" si="14"/>
        <v>0</v>
      </c>
      <c r="W38" s="81">
        <v>0</v>
      </c>
      <c r="Z38" s="2">
        <v>31</v>
      </c>
      <c r="AA38" s="85">
        <v>5.6212912380564584E-2</v>
      </c>
      <c r="AB38" s="85">
        <f t="shared" si="1"/>
        <v>6.4644849237649266E-2</v>
      </c>
      <c r="AC38" s="85">
        <f t="shared" si="2"/>
        <v>4.7780975523479895E-2</v>
      </c>
      <c r="AD38" s="86"/>
      <c r="AE38" s="87">
        <f t="shared" si="3"/>
        <v>0.18861667665602511</v>
      </c>
      <c r="AF38" s="87">
        <f t="shared" si="0"/>
        <v>0.14799767809514855</v>
      </c>
      <c r="AG38" s="87">
        <f t="shared" si="0"/>
        <v>0.24085157112194841</v>
      </c>
      <c r="AI38" s="29">
        <v>0.15</v>
      </c>
    </row>
    <row r="39" spans="2:35" ht="19" customHeight="1" x14ac:dyDescent="0.35">
      <c r="B39" s="5"/>
      <c r="C39" s="2" t="s">
        <v>5</v>
      </c>
      <c r="D39" s="140" t="s">
        <v>14</v>
      </c>
      <c r="E39" s="141"/>
      <c r="F39" s="141"/>
      <c r="G39" s="141"/>
      <c r="H39" s="141"/>
      <c r="I39" s="142"/>
      <c r="K39" s="143" t="s">
        <v>20</v>
      </c>
      <c r="P39" s="31"/>
      <c r="Q39" s="31" t="s">
        <v>30</v>
      </c>
      <c r="R39" s="77">
        <v>0</v>
      </c>
      <c r="S39" s="58">
        <f t="shared" si="14"/>
        <v>0</v>
      </c>
      <c r="T39" s="58">
        <f t="shared" si="14"/>
        <v>1</v>
      </c>
      <c r="U39" s="58">
        <f t="shared" si="14"/>
        <v>0</v>
      </c>
      <c r="V39" s="58">
        <f t="shared" si="14"/>
        <v>0</v>
      </c>
      <c r="W39" s="80">
        <v>0</v>
      </c>
      <c r="Z39" s="2">
        <v>32</v>
      </c>
      <c r="AA39" s="85">
        <v>5.6177691880465286E-2</v>
      </c>
      <c r="AB39" s="85">
        <f t="shared" si="1"/>
        <v>6.4604345662535076E-2</v>
      </c>
      <c r="AC39" s="85">
        <f t="shared" si="2"/>
        <v>4.7751038098395489E-2</v>
      </c>
      <c r="AD39" s="86"/>
      <c r="AE39" s="87">
        <f t="shared" si="3"/>
        <v>0.17876595215375865</v>
      </c>
      <c r="AF39" s="87">
        <f t="shared" si="0"/>
        <v>0.13917800591606011</v>
      </c>
      <c r="AG39" s="87">
        <f t="shared" si="0"/>
        <v>0.23007522547745882</v>
      </c>
      <c r="AI39" s="29">
        <v>0.15</v>
      </c>
    </row>
    <row r="40" spans="2:35" ht="19" customHeight="1" x14ac:dyDescent="0.35">
      <c r="B40" s="3"/>
      <c r="C40" s="4" t="s">
        <v>1</v>
      </c>
      <c r="D40" s="6" t="s">
        <v>0</v>
      </c>
      <c r="E40" s="6" t="s">
        <v>13</v>
      </c>
      <c r="F40" s="6" t="s">
        <v>2</v>
      </c>
      <c r="G40" s="6" t="s">
        <v>3</v>
      </c>
      <c r="H40" s="6" t="s">
        <v>4</v>
      </c>
      <c r="I40" s="7" t="s">
        <v>6</v>
      </c>
      <c r="J40" s="8" t="s">
        <v>7</v>
      </c>
      <c r="K40" s="144"/>
      <c r="P40" s="31"/>
      <c r="Q40" s="31" t="s">
        <v>31</v>
      </c>
      <c r="R40" s="78">
        <v>0</v>
      </c>
      <c r="S40" s="59">
        <f t="shared" si="14"/>
        <v>0</v>
      </c>
      <c r="T40" s="59">
        <f t="shared" si="14"/>
        <v>1</v>
      </c>
      <c r="U40" s="59">
        <f t="shared" si="14"/>
        <v>0</v>
      </c>
      <c r="V40" s="59">
        <f t="shared" si="14"/>
        <v>0</v>
      </c>
      <c r="W40" s="81">
        <v>0</v>
      </c>
      <c r="Z40" s="2">
        <v>33</v>
      </c>
      <c r="AA40" s="85">
        <v>5.6144279625560012E-2</v>
      </c>
      <c r="AB40" s="85">
        <f t="shared" si="1"/>
        <v>6.4565921569394003E-2</v>
      </c>
      <c r="AC40" s="85">
        <f t="shared" si="2"/>
        <v>4.7722637681726007E-2</v>
      </c>
      <c r="AD40" s="86"/>
      <c r="AE40" s="87">
        <f t="shared" si="3"/>
        <v>0.16943157135434467</v>
      </c>
      <c r="AF40" s="87">
        <f t="shared" si="0"/>
        <v>0.13088558326865984</v>
      </c>
      <c r="AG40" s="87">
        <f t="shared" si="0"/>
        <v>0.2197831291271008</v>
      </c>
      <c r="AI40" s="29">
        <v>0.15</v>
      </c>
    </row>
    <row r="41" spans="2:35" ht="19" customHeight="1" thickBot="1" x14ac:dyDescent="0.4">
      <c r="B41" s="25">
        <v>20240531</v>
      </c>
      <c r="C41" s="2" t="s">
        <v>10</v>
      </c>
      <c r="D41" s="2" t="s">
        <v>8</v>
      </c>
      <c r="E41" s="2" t="s">
        <v>9</v>
      </c>
      <c r="F41" s="2" t="s">
        <v>11</v>
      </c>
      <c r="G41" s="2" t="s">
        <v>12</v>
      </c>
      <c r="H41" s="2" t="s">
        <v>15</v>
      </c>
      <c r="I41" s="2"/>
      <c r="J41" s="2"/>
      <c r="P41" s="31"/>
      <c r="Q41" s="31" t="s">
        <v>32</v>
      </c>
      <c r="R41" s="78">
        <v>0</v>
      </c>
      <c r="S41" s="59">
        <f t="shared" si="14"/>
        <v>0</v>
      </c>
      <c r="T41" s="59">
        <f t="shared" si="14"/>
        <v>1</v>
      </c>
      <c r="U41" s="59">
        <f t="shared" si="14"/>
        <v>0</v>
      </c>
      <c r="V41" s="59">
        <f t="shared" si="14"/>
        <v>0</v>
      </c>
      <c r="W41" s="81">
        <v>0</v>
      </c>
      <c r="Z41" s="2">
        <v>34</v>
      </c>
      <c r="AA41" s="85">
        <v>5.6112555659305174E-2</v>
      </c>
      <c r="AB41" s="85">
        <f t="shared" si="1"/>
        <v>6.4529439008200948E-2</v>
      </c>
      <c r="AC41" s="85">
        <f t="shared" si="2"/>
        <v>4.7695672310409394E-2</v>
      </c>
      <c r="AD41" s="86"/>
      <c r="AE41" s="87">
        <f t="shared" si="3"/>
        <v>0.16058615735511836</v>
      </c>
      <c r="AF41" s="87">
        <f t="shared" si="0"/>
        <v>0.12308860499129402</v>
      </c>
      <c r="AG41" s="87">
        <f t="shared" si="0"/>
        <v>0.20995318896171261</v>
      </c>
      <c r="AI41" s="29">
        <v>0.15</v>
      </c>
    </row>
    <row r="42" spans="2:35" ht="19" customHeight="1" x14ac:dyDescent="0.35">
      <c r="B42" s="9">
        <v>1</v>
      </c>
      <c r="C42" s="32">
        <v>6.8349999999999991</v>
      </c>
      <c r="D42" s="16">
        <v>5.1839999999999993</v>
      </c>
      <c r="E42" s="16">
        <v>2.3999999999999986</v>
      </c>
      <c r="F42" s="17">
        <v>3.8039999999999989</v>
      </c>
      <c r="G42" s="17">
        <v>4.4079999999999995</v>
      </c>
      <c r="H42" s="17">
        <v>1.3129999999999988</v>
      </c>
      <c r="I42" s="17">
        <f>IF(  ABS( MAX( D42:H42 ) )  &gt;  ABS(  MIN(D42:H42 ) ),
                                                 (  SUM(D42:H42) - ABS( MAX(D42:H42) ) ) / 4,
                                                  (  SUM(D42:H42) +  ABS( MIN(D42:H42)  )  )   / 4 )</f>
        <v>2.9812499999999988</v>
      </c>
      <c r="J42" s="18">
        <f xml:space="preserve"> IF( I42 &gt; 0, MAX( -$K$3, -I42*$K$4 ), MIN( $K$3, -I42*$K$4 )  )</f>
        <v>-0.59624999999999984</v>
      </c>
      <c r="K42" s="12">
        <f>C42+J42</f>
        <v>6.2387499999999996</v>
      </c>
      <c r="P42" s="31"/>
      <c r="Q42" s="31" t="s">
        <v>33</v>
      </c>
      <c r="R42" s="78">
        <v>0</v>
      </c>
      <c r="S42" s="59">
        <f t="shared" si="14"/>
        <v>0</v>
      </c>
      <c r="T42" s="59">
        <f t="shared" si="14"/>
        <v>1</v>
      </c>
      <c r="U42" s="59">
        <f t="shared" si="14"/>
        <v>0</v>
      </c>
      <c r="V42" s="59">
        <f t="shared" si="14"/>
        <v>0</v>
      </c>
      <c r="W42" s="81">
        <v>0</v>
      </c>
      <c r="Z42" s="2">
        <v>35</v>
      </c>
      <c r="AA42" s="85">
        <v>5.6082408933736394E-2</v>
      </c>
      <c r="AB42" s="85">
        <f t="shared" si="1"/>
        <v>6.4494770273796853E-2</v>
      </c>
      <c r="AC42" s="85">
        <f t="shared" si="2"/>
        <v>4.7670047593675935E-2</v>
      </c>
      <c r="AD42" s="86"/>
      <c r="AE42" s="87">
        <f t="shared" si="3"/>
        <v>0.15220383685485006</v>
      </c>
      <c r="AF42" s="87">
        <f t="shared" si="0"/>
        <v>0.11575723402796144</v>
      </c>
      <c r="AG42" s="87">
        <f t="shared" si="0"/>
        <v>0.20056437320157905</v>
      </c>
      <c r="AI42" s="29">
        <v>0.15</v>
      </c>
    </row>
    <row r="43" spans="2:35" ht="19" customHeight="1" thickBot="1" x14ac:dyDescent="0.4">
      <c r="B43" s="10">
        <v>2</v>
      </c>
      <c r="C43" s="33">
        <v>6.5540000000000003</v>
      </c>
      <c r="D43" s="19">
        <v>4.8930000000000007</v>
      </c>
      <c r="E43" s="15">
        <v>2.3769999999999998</v>
      </c>
      <c r="F43" s="15">
        <v>3.3960000000000008</v>
      </c>
      <c r="G43" s="15">
        <v>4.1580000000000004</v>
      </c>
      <c r="H43" s="15">
        <v>1.4409999999999998</v>
      </c>
      <c r="I43" s="15">
        <f t="shared" ref="I43:I51" si="15">IF(  ABS( MAX( D43:H43 ) )  &gt;  ABS(  MIN(D43:H43 ) ),
                                                 (  SUM(D43:H43) - ABS( MAX(D43:H43) ) ) / 4,
                                                  (  SUM(D43:H43) +  ABS( MIN(D43:H43)  )  )   / 4 )</f>
        <v>2.843</v>
      </c>
      <c r="J43" s="20">
        <f t="shared" ref="J43:J51" si="16" xml:space="preserve"> IF( I43 &gt; 0, MAX( -$K$3, -I43*$K$4 ), MIN( $K$3, -I43*$K$4 )  )</f>
        <v>-0.56859999999999999</v>
      </c>
      <c r="K43" s="13">
        <f t="shared" ref="K43:K51" si="17">C43+J43</f>
        <v>5.9854000000000003</v>
      </c>
      <c r="P43" s="31"/>
      <c r="Q43" s="31" t="s">
        <v>34</v>
      </c>
      <c r="R43" s="79">
        <v>0</v>
      </c>
      <c r="S43" s="60">
        <f t="shared" si="14"/>
        <v>0</v>
      </c>
      <c r="T43" s="60">
        <f t="shared" si="14"/>
        <v>1</v>
      </c>
      <c r="U43" s="60">
        <f t="shared" si="14"/>
        <v>0</v>
      </c>
      <c r="V43" s="60">
        <f t="shared" si="14"/>
        <v>0</v>
      </c>
      <c r="W43" s="82">
        <v>0</v>
      </c>
      <c r="Z43" s="2">
        <v>36</v>
      </c>
      <c r="AA43" s="85">
        <v>5.6053736653679964E-2</v>
      </c>
      <c r="AB43" s="85">
        <f t="shared" si="1"/>
        <v>6.4461797151731948E-2</v>
      </c>
      <c r="AC43" s="85">
        <f t="shared" si="2"/>
        <v>4.7645676155627967E-2</v>
      </c>
      <c r="AD43" s="86"/>
      <c r="AE43" s="87">
        <f t="shared" si="3"/>
        <v>0.14426014893407302</v>
      </c>
      <c r="AF43" s="87">
        <f t="shared" si="0"/>
        <v>0.10886347108618681</v>
      </c>
      <c r="AG43" s="87">
        <f t="shared" si="0"/>
        <v>0.19159665193436304</v>
      </c>
      <c r="AI43" s="29">
        <v>0.15</v>
      </c>
    </row>
    <row r="44" spans="2:35" ht="19" customHeight="1" x14ac:dyDescent="0.35">
      <c r="B44" s="10">
        <v>3</v>
      </c>
      <c r="C44" s="33">
        <v>6.4769999999999994</v>
      </c>
      <c r="D44" s="19">
        <v>4.7649999999999997</v>
      </c>
      <c r="E44" s="15">
        <v>2.5119999999999996</v>
      </c>
      <c r="F44" s="15">
        <v>3.2009999999999996</v>
      </c>
      <c r="G44" s="15">
        <v>4.0589999999999993</v>
      </c>
      <c r="H44" s="15">
        <v>1.6309999999999993</v>
      </c>
      <c r="I44" s="15">
        <f t="shared" si="15"/>
        <v>2.8507499999999988</v>
      </c>
      <c r="J44" s="20">
        <f t="shared" si="16"/>
        <v>-0.57014999999999982</v>
      </c>
      <c r="K44" s="13">
        <f t="shared" si="17"/>
        <v>5.9068499999999995</v>
      </c>
      <c r="Z44" s="2">
        <v>37</v>
      </c>
      <c r="AA44" s="85">
        <v>5.6026443657027469E-2</v>
      </c>
      <c r="AB44" s="85">
        <f t="shared" si="1"/>
        <v>6.4430410205581587E-2</v>
      </c>
      <c r="AC44" s="85">
        <f t="shared" si="2"/>
        <v>4.7622477108473345E-2</v>
      </c>
      <c r="AD44" s="86"/>
      <c r="AE44" s="87">
        <f t="shared" si="3"/>
        <v>0.13673196075749702</v>
      </c>
      <c r="AF44" s="87">
        <f t="shared" si="0"/>
        <v>0.10238103437223695</v>
      </c>
      <c r="AG44" s="87">
        <f t="shared" si="0"/>
        <v>0.18303094226702751</v>
      </c>
      <c r="AI44" s="29">
        <v>0.15</v>
      </c>
    </row>
    <row r="45" spans="2:35" ht="19" customHeight="1" x14ac:dyDescent="0.35">
      <c r="B45" s="10">
        <v>4</v>
      </c>
      <c r="C45" s="33">
        <v>6.4369999999999994</v>
      </c>
      <c r="D45" s="19">
        <v>4.6419999999999995</v>
      </c>
      <c r="E45" s="15">
        <v>2.5999999999999992</v>
      </c>
      <c r="F45" s="15">
        <v>3.0869999999999993</v>
      </c>
      <c r="G45" s="15">
        <v>3.9619999999999993</v>
      </c>
      <c r="H45" s="15">
        <v>1.754999999999999</v>
      </c>
      <c r="I45" s="15">
        <f t="shared" si="15"/>
        <v>2.851</v>
      </c>
      <c r="J45" s="20">
        <f t="shared" si="16"/>
        <v>-0.57020000000000004</v>
      </c>
      <c r="K45" s="13">
        <f t="shared" si="17"/>
        <v>5.8667999999999996</v>
      </c>
      <c r="Q45" s="64"/>
      <c r="R45" s="64" t="s">
        <v>39</v>
      </c>
      <c r="Z45" s="2">
        <v>38</v>
      </c>
      <c r="AA45" s="85">
        <v>5.6000441832880998E-2</v>
      </c>
      <c r="AB45" s="85">
        <f t="shared" si="1"/>
        <v>6.4400508107813142E-2</v>
      </c>
      <c r="AC45" s="85">
        <f t="shared" si="2"/>
        <v>4.7600375557948847E-2</v>
      </c>
      <c r="AD45" s="86"/>
      <c r="AE45" s="87">
        <f t="shared" si="3"/>
        <v>0.12959738947101013</v>
      </c>
      <c r="AF45" s="87">
        <f t="shared" si="0"/>
        <v>9.6285248396055359E-2</v>
      </c>
      <c r="AG45" s="87">
        <f t="shared" si="0"/>
        <v>0.17484905756716068</v>
      </c>
      <c r="AI45" s="29">
        <v>0.15</v>
      </c>
    </row>
    <row r="46" spans="2:35" ht="19" customHeight="1" thickBot="1" x14ac:dyDescent="0.4">
      <c r="B46" s="10">
        <v>5</v>
      </c>
      <c r="C46" s="34">
        <v>6.4320000000000004</v>
      </c>
      <c r="D46" s="21">
        <v>4.5630000000000006</v>
      </c>
      <c r="E46" s="22">
        <v>2.6690000000000005</v>
      </c>
      <c r="F46" s="22">
        <v>3.0110000000000006</v>
      </c>
      <c r="G46" s="22">
        <v>3.8800000000000003</v>
      </c>
      <c r="H46" s="22">
        <v>1.8490000000000002</v>
      </c>
      <c r="I46" s="22">
        <f t="shared" si="15"/>
        <v>2.8522500000000006</v>
      </c>
      <c r="J46" s="23">
        <f t="shared" si="16"/>
        <v>-0.57045000000000012</v>
      </c>
      <c r="K46" s="41">
        <f t="shared" si="17"/>
        <v>5.8615500000000003</v>
      </c>
      <c r="R46" s="2"/>
      <c r="S46" s="2"/>
      <c r="T46" s="2"/>
      <c r="U46" s="83" t="str">
        <f>G3</f>
        <v>End- Asadh (2081)</v>
      </c>
      <c r="V46" s="63">
        <f>W7-15</f>
        <v>20240716</v>
      </c>
      <c r="W46" s="2"/>
      <c r="Z46" s="2">
        <v>39</v>
      </c>
      <c r="AA46" s="85">
        <v>5.5975649578005493E-2</v>
      </c>
      <c r="AB46" s="85">
        <f t="shared" si="1"/>
        <v>6.4371997014706306E-2</v>
      </c>
      <c r="AC46" s="85">
        <f t="shared" si="2"/>
        <v>4.7579302141304666E-2</v>
      </c>
      <c r="AD46" s="86"/>
      <c r="AE46" s="87">
        <f t="shared" si="3"/>
        <v>0.12283572966576109</v>
      </c>
      <c r="AF46" s="87">
        <f t="shared" si="0"/>
        <v>9.0552940969989865E-2</v>
      </c>
      <c r="AG46" s="87">
        <f t="shared" si="0"/>
        <v>0.16703366034426056</v>
      </c>
      <c r="AI46" s="29">
        <v>0.15</v>
      </c>
    </row>
    <row r="47" spans="2:35" ht="19" customHeight="1" x14ac:dyDescent="0.35">
      <c r="B47" s="10">
        <v>6</v>
      </c>
      <c r="C47" s="33">
        <v>6.4229999999999992</v>
      </c>
      <c r="D47" s="19">
        <v>4.496999999999999</v>
      </c>
      <c r="E47" s="15">
        <v>2.6999999999999993</v>
      </c>
      <c r="F47" s="15">
        <v>2.9389999999999987</v>
      </c>
      <c r="G47" s="15">
        <v>3.7879999999999994</v>
      </c>
      <c r="H47" s="15">
        <v>1.8979999999999997</v>
      </c>
      <c r="I47" s="39">
        <f t="shared" si="15"/>
        <v>2.8312499999999989</v>
      </c>
      <c r="J47" s="20">
        <f t="shared" si="16"/>
        <v>-0.56624999999999981</v>
      </c>
      <c r="K47" s="40">
        <f t="shared" si="17"/>
        <v>5.856749999999999</v>
      </c>
      <c r="P47" s="31"/>
      <c r="Q47" s="31" t="s">
        <v>25</v>
      </c>
      <c r="R47" s="70">
        <v>0</v>
      </c>
      <c r="S47" s="65">
        <v>0</v>
      </c>
      <c r="T47" s="65">
        <v>0</v>
      </c>
      <c r="U47" s="66">
        <v>0</v>
      </c>
      <c r="V47" s="93">
        <f>IF(  V34 = 0,  V8,  AVERAGE(U8:W8)  )</f>
        <v>6.20835E-2</v>
      </c>
      <c r="W47" s="73">
        <v>0</v>
      </c>
      <c r="Z47" s="2">
        <v>40</v>
      </c>
      <c r="AA47" s="85">
        <v>5.5951991291064207E-2</v>
      </c>
      <c r="AB47" s="85">
        <f t="shared" si="1"/>
        <v>6.434478998472383E-2</v>
      </c>
      <c r="AC47" s="85">
        <f t="shared" si="2"/>
        <v>4.7559192597404577E-2</v>
      </c>
      <c r="AD47" s="86"/>
      <c r="AE47" s="87">
        <f t="shared" si="3"/>
        <v>0.11642738586615811</v>
      </c>
      <c r="AF47" s="87">
        <f t="shared" si="0"/>
        <v>8.5162347636699331E-2</v>
      </c>
      <c r="AG47" s="87">
        <f t="shared" si="0"/>
        <v>0.15956821838517043</v>
      </c>
      <c r="AI47" s="29">
        <v>0.15</v>
      </c>
    </row>
    <row r="48" spans="2:35" ht="19" customHeight="1" x14ac:dyDescent="0.35">
      <c r="B48" s="10">
        <v>7</v>
      </c>
      <c r="C48" s="33">
        <v>6.4060000000000006</v>
      </c>
      <c r="D48" s="19">
        <v>4.4300000000000006</v>
      </c>
      <c r="E48" s="15">
        <v>2.7020000000000008</v>
      </c>
      <c r="F48" s="15">
        <v>2.87</v>
      </c>
      <c r="G48" s="15">
        <v>3.6910000000000007</v>
      </c>
      <c r="H48" s="15">
        <v>1.9180000000000001</v>
      </c>
      <c r="I48" s="15">
        <f t="shared" si="15"/>
        <v>2.7952500000000011</v>
      </c>
      <c r="J48" s="20">
        <f t="shared" si="16"/>
        <v>-0.55905000000000027</v>
      </c>
      <c r="K48" s="13">
        <f t="shared" si="17"/>
        <v>5.8469500000000005</v>
      </c>
      <c r="P48" s="31"/>
      <c r="Q48" s="31" t="s">
        <v>26</v>
      </c>
      <c r="R48" s="71">
        <v>0</v>
      </c>
      <c r="S48" s="67">
        <v>0</v>
      </c>
      <c r="T48" s="67">
        <v>0</v>
      </c>
      <c r="U48" s="68">
        <v>0</v>
      </c>
      <c r="V48" s="94">
        <f t="shared" ref="V48:V56" si="18">IF(  V35 = 0,  V9,  AVERAGE(U9:W9)  )</f>
        <v>5.9566000000000001E-2</v>
      </c>
      <c r="W48" s="74">
        <v>0</v>
      </c>
      <c r="Z48" s="2">
        <v>41</v>
      </c>
      <c r="AA48" s="85">
        <v>5.5929396903483308E-2</v>
      </c>
      <c r="AB48" s="85">
        <f t="shared" si="1"/>
        <v>6.4318806439005796E-2</v>
      </c>
      <c r="AC48" s="85">
        <f t="shared" si="2"/>
        <v>4.7539987367960813E-2</v>
      </c>
      <c r="AD48" s="86"/>
      <c r="AE48" s="87">
        <f t="shared" si="3"/>
        <v>0.11035380956974004</v>
      </c>
      <c r="AF48" s="87">
        <f t="shared" si="0"/>
        <v>8.0093022855827312E-2</v>
      </c>
      <c r="AG48" s="87">
        <f t="shared" si="0"/>
        <v>0.15243696381128516</v>
      </c>
      <c r="AI48" s="29">
        <v>0.15</v>
      </c>
    </row>
    <row r="49" spans="2:35" ht="19" customHeight="1" x14ac:dyDescent="0.35">
      <c r="B49" s="10">
        <v>8</v>
      </c>
      <c r="C49" s="33">
        <v>6.3839999999999995</v>
      </c>
      <c r="D49" s="19">
        <v>4.3579999999999997</v>
      </c>
      <c r="E49" s="15">
        <v>2.6869999999999994</v>
      </c>
      <c r="F49" s="15">
        <v>2.8009999999999993</v>
      </c>
      <c r="G49" s="15">
        <v>3.5959999999999996</v>
      </c>
      <c r="H49" s="15">
        <v>1.9189999999999996</v>
      </c>
      <c r="I49" s="15">
        <f t="shared" si="15"/>
        <v>2.7507499999999991</v>
      </c>
      <c r="J49" s="20">
        <f t="shared" si="16"/>
        <v>-0.55014999999999981</v>
      </c>
      <c r="K49" s="13">
        <f t="shared" si="17"/>
        <v>5.83385</v>
      </c>
      <c r="P49" s="31"/>
      <c r="Q49" s="31" t="s">
        <v>27</v>
      </c>
      <c r="R49" s="71">
        <v>0</v>
      </c>
      <c r="S49" s="67">
        <v>0</v>
      </c>
      <c r="T49" s="67">
        <v>0</v>
      </c>
      <c r="U49" s="68">
        <v>0</v>
      </c>
      <c r="V49" s="94">
        <f t="shared" si="18"/>
        <v>5.8774E-2</v>
      </c>
      <c r="W49" s="74">
        <v>0</v>
      </c>
      <c r="Z49" s="2">
        <v>42</v>
      </c>
      <c r="AA49" s="85">
        <v>5.5907801445371774E-2</v>
      </c>
      <c r="AB49" s="85">
        <f t="shared" si="1"/>
        <v>6.429397166217754E-2</v>
      </c>
      <c r="AC49" s="85">
        <f t="shared" si="2"/>
        <v>4.7521631228566008E-2</v>
      </c>
      <c r="AD49" s="86"/>
      <c r="AE49" s="87">
        <f t="shared" si="3"/>
        <v>0.10459744042709661</v>
      </c>
      <c r="AF49" s="87">
        <f t="shared" si="0"/>
        <v>7.532575735909329E-2</v>
      </c>
      <c r="AG49" s="87">
        <f t="shared" si="0"/>
        <v>0.14562485477051942</v>
      </c>
      <c r="AI49" s="29">
        <v>0.15</v>
      </c>
    </row>
    <row r="50" spans="2:35" ht="19" customHeight="1" x14ac:dyDescent="0.35">
      <c r="B50" s="10">
        <v>9</v>
      </c>
      <c r="C50" s="33">
        <v>6.36</v>
      </c>
      <c r="D50" s="19">
        <v>4.2810000000000006</v>
      </c>
      <c r="E50" s="15">
        <v>2.661</v>
      </c>
      <c r="F50" s="15">
        <v>2.7410000000000005</v>
      </c>
      <c r="G50" s="15">
        <v>3.5080000000000005</v>
      </c>
      <c r="H50" s="15">
        <v>1.9089999999999998</v>
      </c>
      <c r="I50" s="15">
        <f t="shared" si="15"/>
        <v>2.7047500000000002</v>
      </c>
      <c r="J50" s="20">
        <f t="shared" si="16"/>
        <v>-0.54095000000000004</v>
      </c>
      <c r="K50" s="13">
        <f t="shared" si="17"/>
        <v>5.8190500000000007</v>
      </c>
      <c r="P50" s="31"/>
      <c r="Q50" s="31" t="s">
        <v>28</v>
      </c>
      <c r="R50" s="71">
        <v>0</v>
      </c>
      <c r="S50" s="67">
        <v>0</v>
      </c>
      <c r="T50" s="67">
        <v>0</v>
      </c>
      <c r="U50" s="68">
        <v>0</v>
      </c>
      <c r="V50" s="94">
        <f t="shared" si="18"/>
        <v>5.8368000000000003E-2</v>
      </c>
      <c r="W50" s="74">
        <v>0</v>
      </c>
      <c r="Z50" s="2">
        <v>43</v>
      </c>
      <c r="AA50" s="85">
        <v>5.5887144644664488E-2</v>
      </c>
      <c r="AB50" s="85">
        <f t="shared" si="1"/>
        <v>6.427021634136415E-2</v>
      </c>
      <c r="AC50" s="85">
        <f t="shared" si="2"/>
        <v>4.7504072947964812E-2</v>
      </c>
      <c r="AD50" s="86"/>
      <c r="AE50" s="87">
        <f t="shared" si="3"/>
        <v>9.9141651201063719E-2</v>
      </c>
      <c r="AF50" s="87">
        <f t="shared" si="0"/>
        <v>7.0842501151687734E-2</v>
      </c>
      <c r="AG50" s="87">
        <f t="shared" si="0"/>
        <v>0.13911753951534386</v>
      </c>
      <c r="AI50" s="29">
        <v>0.15</v>
      </c>
    </row>
    <row r="51" spans="2:35" ht="19" customHeight="1" thickBot="1" x14ac:dyDescent="0.4">
      <c r="B51" s="11">
        <v>10</v>
      </c>
      <c r="C51" s="34">
        <v>6.3339999999999996</v>
      </c>
      <c r="D51" s="21">
        <v>4.1969999999999992</v>
      </c>
      <c r="E51" s="22">
        <v>2.6269999999999998</v>
      </c>
      <c r="F51" s="22">
        <v>2.6829999999999994</v>
      </c>
      <c r="G51" s="22">
        <v>3.4269999999999996</v>
      </c>
      <c r="H51" s="22">
        <v>1.8899999999999997</v>
      </c>
      <c r="I51" s="22">
        <f t="shared" si="15"/>
        <v>2.6567499999999997</v>
      </c>
      <c r="J51" s="23">
        <f t="shared" si="16"/>
        <v>-0.53134999999999999</v>
      </c>
      <c r="K51" s="14">
        <f t="shared" si="17"/>
        <v>5.8026499999999999</v>
      </c>
      <c r="P51" s="31"/>
      <c r="Q51" s="31" t="s">
        <v>29</v>
      </c>
      <c r="R51" s="71">
        <v>0</v>
      </c>
      <c r="S51" s="67">
        <v>0</v>
      </c>
      <c r="T51" s="67">
        <v>0</v>
      </c>
      <c r="U51" s="68">
        <v>0</v>
      </c>
      <c r="V51" s="94">
        <f>IF(  V38 = 0,  V12,  AVERAGE(U12:W12)  )</f>
        <v>5.8257000000000003E-2</v>
      </c>
      <c r="W51" s="74">
        <v>0</v>
      </c>
      <c r="Z51" s="2">
        <v>44</v>
      </c>
      <c r="AA51" s="85">
        <v>5.5867370557530549E-2</v>
      </c>
      <c r="AB51" s="85">
        <f t="shared" si="1"/>
        <v>6.4247476141160123E-2</v>
      </c>
      <c r="AC51" s="85">
        <f t="shared" si="2"/>
        <v>4.7487264973900968E-2</v>
      </c>
      <c r="AD51" s="86"/>
      <c r="AE51" s="87">
        <f t="shared" si="3"/>
        <v>9.3970696187735916E-2</v>
      </c>
      <c r="AF51" s="87">
        <f t="shared" si="0"/>
        <v>6.6626291696170625E-2</v>
      </c>
      <c r="AG51" s="87">
        <f t="shared" si="0"/>
        <v>0.13290132265056404</v>
      </c>
      <c r="AI51" s="29">
        <v>0.15</v>
      </c>
    </row>
    <row r="52" spans="2:35" ht="19" customHeight="1" x14ac:dyDescent="0.35">
      <c r="P52" s="31"/>
      <c r="Q52" s="31" t="s">
        <v>30</v>
      </c>
      <c r="R52" s="70">
        <v>0</v>
      </c>
      <c r="S52" s="65">
        <v>0</v>
      </c>
      <c r="T52" s="65">
        <v>0</v>
      </c>
      <c r="U52" s="65">
        <v>0</v>
      </c>
      <c r="V52" s="43">
        <f t="shared" si="18"/>
        <v>5.8171500000000001E-2</v>
      </c>
      <c r="W52" s="73">
        <v>0</v>
      </c>
      <c r="Z52" s="2">
        <v>45</v>
      </c>
      <c r="AA52" s="85">
        <v>5.5848427228028852E-2</v>
      </c>
      <c r="AB52" s="85">
        <f t="shared" si="1"/>
        <v>6.4225691312233171E-2</v>
      </c>
      <c r="AC52" s="85">
        <f t="shared" si="2"/>
        <v>4.7471163143824525E-2</v>
      </c>
      <c r="AD52" s="86"/>
      <c r="AE52" s="87">
        <f t="shared" si="3"/>
        <v>8.9069662818806211E-2</v>
      </c>
      <c r="AF52" s="87">
        <f t="shared" si="0"/>
        <v>6.2661186865141341E-2</v>
      </c>
      <c r="AG52" s="87">
        <f t="shared" si="0"/>
        <v>0.12696313336211754</v>
      </c>
      <c r="AI52" s="29">
        <v>0.15</v>
      </c>
    </row>
    <row r="53" spans="2:35" ht="19" customHeight="1" x14ac:dyDescent="0.35">
      <c r="P53" s="31"/>
      <c r="Q53" s="31" t="s">
        <v>31</v>
      </c>
      <c r="R53" s="71">
        <v>0</v>
      </c>
      <c r="S53" s="67">
        <v>0</v>
      </c>
      <c r="T53" s="67">
        <v>0</v>
      </c>
      <c r="U53" s="67">
        <v>0</v>
      </c>
      <c r="V53" s="44">
        <f t="shared" si="18"/>
        <v>5.80455E-2</v>
      </c>
      <c r="W53" s="74">
        <v>0</v>
      </c>
      <c r="Z53" s="2">
        <v>46</v>
      </c>
      <c r="AA53" s="85">
        <v>5.5830266374997217E-2</v>
      </c>
      <c r="AB53" s="85">
        <f t="shared" si="1"/>
        <v>6.4204806331246797E-2</v>
      </c>
      <c r="AC53" s="85">
        <f t="shared" si="2"/>
        <v>4.745572641874763E-2</v>
      </c>
      <c r="AD53" s="86"/>
      <c r="AE53" s="87">
        <f t="shared" si="3"/>
        <v>8.4424426196303665E-2</v>
      </c>
      <c r="AF53" s="87">
        <f t="shared" si="0"/>
        <v>5.8932202292098626E-2</v>
      </c>
      <c r="AG53" s="87">
        <f t="shared" si="0"/>
        <v>0.12129049546151932</v>
      </c>
      <c r="AI53" s="29">
        <v>0.15</v>
      </c>
    </row>
    <row r="54" spans="2:35" ht="19" customHeight="1" x14ac:dyDescent="0.35">
      <c r="P54" s="31"/>
      <c r="Q54" s="31" t="s">
        <v>32</v>
      </c>
      <c r="R54" s="71">
        <v>0</v>
      </c>
      <c r="S54" s="67">
        <v>0</v>
      </c>
      <c r="T54" s="67">
        <v>0</v>
      </c>
      <c r="U54" s="67">
        <v>0</v>
      </c>
      <c r="V54" s="44">
        <f t="shared" si="18"/>
        <v>5.7903500000000004E-2</v>
      </c>
      <c r="W54" s="74">
        <v>0</v>
      </c>
      <c r="Z54" s="2">
        <v>47</v>
      </c>
      <c r="AA54" s="85">
        <v>5.5812843104213306E-2</v>
      </c>
      <c r="AB54" s="85">
        <f t="shared" si="1"/>
        <v>6.4184769569845299E-2</v>
      </c>
      <c r="AC54" s="85">
        <f t="shared" si="2"/>
        <v>4.7440916638581306E-2</v>
      </c>
      <c r="AD54" s="86"/>
      <c r="AE54" s="87">
        <f t="shared" si="3"/>
        <v>8.0021606337816215E-2</v>
      </c>
      <c r="AF54" s="87">
        <f t="shared" si="0"/>
        <v>5.5425252787193534E-2</v>
      </c>
      <c r="AG54" s="87">
        <f t="shared" si="0"/>
        <v>0.11587149910047018</v>
      </c>
      <c r="AI54" s="29">
        <v>0.15</v>
      </c>
    </row>
    <row r="55" spans="2:35" ht="19" customHeight="1" x14ac:dyDescent="0.35">
      <c r="B55" s="145" t="s">
        <v>43</v>
      </c>
      <c r="C55" s="146"/>
      <c r="D55" s="146"/>
      <c r="E55" s="146"/>
      <c r="F55" s="146"/>
      <c r="G55" s="146"/>
      <c r="H55" s="146"/>
      <c r="I55" s="146"/>
      <c r="J55" s="146"/>
      <c r="K55" s="147"/>
      <c r="P55" s="31"/>
      <c r="Q55" s="31" t="s">
        <v>33</v>
      </c>
      <c r="R55" s="71">
        <v>0</v>
      </c>
      <c r="S55" s="67">
        <v>0</v>
      </c>
      <c r="T55" s="67">
        <v>0</v>
      </c>
      <c r="U55" s="67">
        <v>0</v>
      </c>
      <c r="V55" s="44">
        <f t="shared" si="18"/>
        <v>5.7748500000000008E-2</v>
      </c>
      <c r="W55" s="74">
        <v>0</v>
      </c>
      <c r="Z55" s="2">
        <v>48</v>
      </c>
      <c r="AA55" s="85">
        <v>5.5796115643936162E-2</v>
      </c>
      <c r="AB55" s="85">
        <f t="shared" si="1"/>
        <v>6.4165532990526575E-2</v>
      </c>
      <c r="AC55" s="85">
        <f t="shared" si="2"/>
        <v>4.7426698297345735E-2</v>
      </c>
      <c r="AD55" s="86"/>
      <c r="AE55" s="87">
        <f t="shared" si="3"/>
        <v>7.5848527933545129E-2</v>
      </c>
      <c r="AF55" s="87">
        <f t="shared" si="0"/>
        <v>5.2127097516983044E-2</v>
      </c>
      <c r="AG55" s="87">
        <f t="shared" si="0"/>
        <v>0.11069477402714265</v>
      </c>
      <c r="AI55" s="29">
        <v>0.15</v>
      </c>
    </row>
    <row r="56" spans="2:35" ht="19" customHeight="1" thickBot="1" x14ac:dyDescent="0.4">
      <c r="B56" s="148"/>
      <c r="C56" s="149"/>
      <c r="D56" s="149"/>
      <c r="E56" s="149"/>
      <c r="F56" s="149"/>
      <c r="G56" s="149"/>
      <c r="H56" s="149"/>
      <c r="I56" s="149"/>
      <c r="J56" s="149"/>
      <c r="K56" s="150"/>
      <c r="P56" s="31"/>
      <c r="Q56" s="31" t="s">
        <v>34</v>
      </c>
      <c r="R56" s="72">
        <v>0</v>
      </c>
      <c r="S56" s="69">
        <v>0</v>
      </c>
      <c r="T56" s="69">
        <v>0</v>
      </c>
      <c r="U56" s="69">
        <v>0</v>
      </c>
      <c r="V56" s="45">
        <f t="shared" si="18"/>
        <v>5.7589500000000002E-2</v>
      </c>
      <c r="W56" s="75">
        <v>0</v>
      </c>
      <c r="Z56" s="2">
        <v>49</v>
      </c>
      <c r="AA56" s="85">
        <v>5.578004510202339E-2</v>
      </c>
      <c r="AB56" s="85">
        <f t="shared" si="1"/>
        <v>6.4147051867326887E-2</v>
      </c>
      <c r="AC56" s="85">
        <f t="shared" si="2"/>
        <v>4.7413038336719879E-2</v>
      </c>
      <c r="AD56" s="86"/>
      <c r="AE56" s="87">
        <f t="shared" si="3"/>
        <v>7.1893182436607583E-2</v>
      </c>
      <c r="AF56" s="87">
        <f t="shared" si="0"/>
        <v>4.9025288675581279E-2</v>
      </c>
      <c r="AG56" s="87">
        <f t="shared" si="0"/>
        <v>0.1057494642701582</v>
      </c>
      <c r="AI56" s="29">
        <v>0.15</v>
      </c>
    </row>
    <row r="57" spans="2:35" ht="19" customHeight="1" x14ac:dyDescent="0.35">
      <c r="B57" s="151"/>
      <c r="C57" s="152"/>
      <c r="D57" s="152"/>
      <c r="E57" s="152"/>
      <c r="F57" s="152"/>
      <c r="G57" s="152"/>
      <c r="H57" s="152"/>
      <c r="I57" s="152"/>
      <c r="J57" s="152"/>
      <c r="K57" s="153"/>
      <c r="Z57" s="2">
        <v>50</v>
      </c>
      <c r="AA57" s="85">
        <v>5.5764595242928205E-2</v>
      </c>
      <c r="AB57" s="85">
        <f t="shared" si="1"/>
        <v>6.4129284529367434E-2</v>
      </c>
      <c r="AC57" s="85">
        <f t="shared" si="2"/>
        <v>4.739990595648897E-2</v>
      </c>
      <c r="AD57" s="86"/>
      <c r="AE57" s="87">
        <f t="shared" si="3"/>
        <v>6.8144192325340733E-2</v>
      </c>
      <c r="AF57" s="87">
        <f t="shared" si="0"/>
        <v>4.6108123399318496E-2</v>
      </c>
      <c r="AG57" s="87">
        <f t="shared" si="0"/>
        <v>0.10102520414870889</v>
      </c>
      <c r="AI57" s="29">
        <v>0.15</v>
      </c>
    </row>
    <row r="58" spans="2:35" ht="19" customHeight="1" x14ac:dyDescent="0.35">
      <c r="Z58" s="2" t="s">
        <v>36</v>
      </c>
      <c r="AA58" s="85">
        <v>5.5749732282977416E-2</v>
      </c>
      <c r="AB58" s="85">
        <f t="shared" si="1"/>
        <v>6.4112192125424017E-2</v>
      </c>
      <c r="AC58" s="85">
        <f t="shared" si="2"/>
        <v>4.73872724405308E-2</v>
      </c>
      <c r="AD58" s="86"/>
      <c r="AE58" s="87">
        <f xml:space="preserve"> ( 1 +AA58 ) ^-($Z57 + 1  - 0.5)</f>
        <v>6.4590777391486859E-2</v>
      </c>
      <c r="AF58" s="87">
        <f xml:space="preserve"> ( 1 +AB58 ) ^-($Z57 + 1  - 0.5)</f>
        <v>4.3364598698857511E-2</v>
      </c>
      <c r="AG58" s="87">
        <f xml:space="preserve"> ( 1 +AC58 ) ^-($Z57 + 1  - 0.5)</f>
        <v>9.6512095517931815E-2</v>
      </c>
      <c r="AI58" s="29">
        <v>0.15</v>
      </c>
    </row>
    <row r="59" spans="2:35" ht="19" customHeight="1" x14ac:dyDescent="0.35">
      <c r="B59" s="92" t="str">
        <f>"Technical note on the calculation of the Nepali risk-free interest rates term structure at " &amp; G3</f>
        <v>Technical note on the calculation of the Nepali risk-free interest rates term structure at End- Asadh (2081)</v>
      </c>
      <c r="C59" s="88"/>
      <c r="D59" s="88"/>
      <c r="E59" s="88"/>
      <c r="F59" s="88"/>
      <c r="G59" s="88"/>
      <c r="H59" s="88"/>
      <c r="I59" s="88"/>
      <c r="J59" s="88"/>
      <c r="K59" s="89"/>
      <c r="AB59" s="84"/>
      <c r="AC59" s="84"/>
      <c r="AF59" s="84"/>
      <c r="AG59" s="84"/>
      <c r="AI59" s="84"/>
    </row>
    <row r="60" spans="2:35" ht="19" customHeight="1" x14ac:dyDescent="0.35">
      <c r="B60" s="90"/>
      <c r="C60" s="100"/>
      <c r="D60" s="100"/>
      <c r="E60" s="100"/>
      <c r="F60" s="100"/>
      <c r="G60" s="100"/>
      <c r="H60" s="100"/>
      <c r="I60" s="100"/>
      <c r="J60" s="100"/>
      <c r="K60" s="101"/>
      <c r="AB60" s="84"/>
      <c r="AC60" s="84"/>
      <c r="AF60" s="84"/>
      <c r="AG60" s="84"/>
      <c r="AI60" s="84"/>
    </row>
    <row r="61" spans="2:35" ht="19" customHeight="1" x14ac:dyDescent="0.35">
      <c r="B61" s="90"/>
      <c r="C61" s="184" t="s">
        <v>60</v>
      </c>
      <c r="D61" s="184"/>
      <c r="E61" s="184"/>
      <c r="F61" s="184"/>
      <c r="G61" s="184"/>
      <c r="H61" s="184"/>
      <c r="I61" s="184"/>
      <c r="J61" s="184"/>
      <c r="K61" s="185"/>
      <c r="AB61" s="84"/>
      <c r="AC61" s="84"/>
      <c r="AF61" s="84"/>
      <c r="AG61" s="84"/>
      <c r="AI61" s="84"/>
    </row>
    <row r="62" spans="2:35" ht="19" customHeight="1" x14ac:dyDescent="0.35">
      <c r="B62" s="90"/>
      <c r="C62" s="184"/>
      <c r="D62" s="184"/>
      <c r="E62" s="184"/>
      <c r="F62" s="184"/>
      <c r="G62" s="184"/>
      <c r="H62" s="184"/>
      <c r="I62" s="184"/>
      <c r="J62" s="184"/>
      <c r="K62" s="185"/>
      <c r="AB62" s="84"/>
      <c r="AC62" s="84"/>
      <c r="AF62" s="84"/>
      <c r="AG62" s="84"/>
      <c r="AI62" s="84"/>
    </row>
    <row r="63" spans="2:35" ht="19" customHeight="1" x14ac:dyDescent="0.35">
      <c r="B63" s="90"/>
      <c r="C63" s="184"/>
      <c r="D63" s="184"/>
      <c r="E63" s="184"/>
      <c r="F63" s="184"/>
      <c r="G63" s="184"/>
      <c r="H63" s="184"/>
      <c r="I63" s="184"/>
      <c r="J63" s="184"/>
      <c r="K63" s="185"/>
      <c r="AB63" s="84"/>
      <c r="AC63" s="84"/>
      <c r="AF63" s="84"/>
      <c r="AG63" s="84"/>
      <c r="AI63" s="84"/>
    </row>
    <row r="64" spans="2:35" ht="19" customHeight="1" x14ac:dyDescent="0.35">
      <c r="B64" s="90"/>
      <c r="C64" s="184"/>
      <c r="D64" s="184"/>
      <c r="E64" s="184"/>
      <c r="F64" s="184"/>
      <c r="G64" s="184"/>
      <c r="H64" s="184"/>
      <c r="I64" s="184"/>
      <c r="J64" s="184"/>
      <c r="K64" s="185"/>
      <c r="AB64" s="84"/>
      <c r="AC64" s="84"/>
      <c r="AF64" s="84"/>
      <c r="AG64" s="84"/>
      <c r="AI64" s="84"/>
    </row>
    <row r="65" spans="2:35" ht="19" customHeight="1" x14ac:dyDescent="0.35">
      <c r="B65" s="90"/>
      <c r="C65" s="184"/>
      <c r="D65" s="184"/>
      <c r="E65" s="184"/>
      <c r="F65" s="184"/>
      <c r="G65" s="184"/>
      <c r="H65" s="184"/>
      <c r="I65" s="184"/>
      <c r="J65" s="184"/>
      <c r="K65" s="185"/>
      <c r="AB65" s="84"/>
      <c r="AC65" s="84"/>
      <c r="AF65" s="84"/>
      <c r="AG65" s="84"/>
      <c r="AI65" s="84"/>
    </row>
    <row r="66" spans="2:35" ht="19" customHeight="1" x14ac:dyDescent="0.35">
      <c r="B66" s="90"/>
      <c r="C66" s="184"/>
      <c r="D66" s="184"/>
      <c r="E66" s="184"/>
      <c r="F66" s="184"/>
      <c r="G66" s="184"/>
      <c r="H66" s="184"/>
      <c r="I66" s="184"/>
      <c r="J66" s="184"/>
      <c r="K66" s="185"/>
      <c r="AB66" s="84"/>
      <c r="AC66" s="84"/>
      <c r="AF66" s="84"/>
      <c r="AG66" s="84"/>
      <c r="AI66" s="84"/>
    </row>
    <row r="67" spans="2:35" ht="19" customHeight="1" x14ac:dyDescent="0.35">
      <c r="B67" s="90"/>
      <c r="C67" s="184"/>
      <c r="D67" s="184"/>
      <c r="E67" s="184"/>
      <c r="F67" s="184"/>
      <c r="G67" s="184"/>
      <c r="H67" s="184"/>
      <c r="I67" s="184"/>
      <c r="J67" s="184"/>
      <c r="K67" s="185"/>
      <c r="AB67" s="84"/>
      <c r="AC67" s="84"/>
      <c r="AF67" s="84"/>
      <c r="AG67" s="84"/>
      <c r="AI67" s="84"/>
    </row>
    <row r="68" spans="2:35" ht="19" customHeight="1" x14ac:dyDescent="0.35">
      <c r="B68" s="91"/>
      <c r="C68" s="102"/>
      <c r="D68" s="102"/>
      <c r="E68" s="102"/>
      <c r="F68" s="102"/>
      <c r="G68" s="102"/>
      <c r="H68" s="102"/>
      <c r="I68" s="102"/>
      <c r="J68" s="102"/>
      <c r="K68" s="103"/>
    </row>
    <row r="70" spans="2:35" ht="19" customHeight="1" x14ac:dyDescent="0.35">
      <c r="B70" s="156" t="s">
        <v>19</v>
      </c>
      <c r="C70" s="157"/>
      <c r="D70" s="157"/>
      <c r="E70" s="157"/>
      <c r="F70" s="157"/>
      <c r="G70" s="157"/>
      <c r="H70" s="157"/>
      <c r="I70" s="157"/>
      <c r="J70" s="157"/>
      <c r="K70" s="158"/>
    </row>
    <row r="71" spans="2:35" ht="19" customHeight="1" x14ac:dyDescent="0.35">
      <c r="B71" s="159"/>
      <c r="C71" s="160"/>
      <c r="D71" s="160"/>
      <c r="E71" s="160"/>
      <c r="F71" s="160"/>
      <c r="G71" s="160"/>
      <c r="H71" s="160"/>
      <c r="I71" s="160"/>
      <c r="J71" s="160"/>
      <c r="K71" s="161"/>
    </row>
    <row r="72" spans="2:35" ht="19" customHeight="1" x14ac:dyDescent="0.35">
      <c r="B72" s="162"/>
      <c r="C72" s="163"/>
      <c r="D72" s="163"/>
      <c r="E72" s="163"/>
      <c r="F72" s="163"/>
      <c r="G72" s="163"/>
      <c r="H72" s="163"/>
      <c r="I72" s="163"/>
      <c r="J72" s="163"/>
      <c r="K72" s="164"/>
    </row>
  </sheetData>
  <mergeCells count="24">
    <mergeCell ref="B70:K72"/>
    <mergeCell ref="AI5:AI7"/>
    <mergeCell ref="D7:I7"/>
    <mergeCell ref="K7:K8"/>
    <mergeCell ref="D23:I23"/>
    <mergeCell ref="K23:K24"/>
    <mergeCell ref="D39:I39"/>
    <mergeCell ref="K39:K40"/>
    <mergeCell ref="AA5:AA7"/>
    <mergeCell ref="AB5:AB7"/>
    <mergeCell ref="AC5:AC7"/>
    <mergeCell ref="AE5:AE7"/>
    <mergeCell ref="AF5:AF7"/>
    <mergeCell ref="AG5:AG7"/>
    <mergeCell ref="Q4:W4"/>
    <mergeCell ref="AA4:AC4"/>
    <mergeCell ref="AE4:AG4"/>
    <mergeCell ref="B55:K57"/>
    <mergeCell ref="C61:K67"/>
    <mergeCell ref="B2:K2"/>
    <mergeCell ref="AA2:AC2"/>
    <mergeCell ref="AE2:AG2"/>
    <mergeCell ref="AA3:AC3"/>
    <mergeCell ref="AE3:AG3"/>
  </mergeCells>
  <conditionalFormatting sqref="R47:V56">
    <cfRule type="expression" dxfId="7" priority="1">
      <formula>R34=1</formula>
    </cfRule>
  </conditionalFormatting>
  <conditionalFormatting sqref="S34:V43">
    <cfRule type="expression" dxfId="6" priority="2">
      <formula>S34 = 1</formula>
    </cfRule>
  </conditionalFormatting>
  <hyperlinks>
    <hyperlink ref="F5:I5" location="Calculations_OIS!AW11" display="Calculations_OIS!AW11" xr:uid="{2862E96B-2F7A-44D8-BB05-ABA441FFF60F}"/>
  </hyperlinks>
  <printOptions horizontalCentered="1" verticalCentered="1"/>
  <pageMargins left="0.5118110236220472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2019D-257E-4C6D-A968-554DD9EF4014}">
  <sheetPr codeName="Sheet3">
    <tabColor theme="2" tint="-9.9978637043366805E-2"/>
  </sheetPr>
  <dimension ref="B1:AI72"/>
  <sheetViews>
    <sheetView zoomScale="80" zoomScaleNormal="80" workbookViewId="0">
      <selection activeCell="K1" sqref="K1"/>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5" width="8.7265625" style="1"/>
    <col min="16" max="16" width="13.54296875" style="1" customWidth="1"/>
    <col min="17" max="17" width="13.54296875" style="2" customWidth="1"/>
    <col min="18" max="23" width="13.54296875" style="1" customWidth="1"/>
    <col min="24" max="25" width="8.7265625" style="1"/>
    <col min="26" max="26" width="5.1796875" style="1" customWidth="1"/>
    <col min="27" max="29" width="18.54296875" style="1" customWidth="1"/>
    <col min="30" max="30" width="5.26953125" style="1" customWidth="1"/>
    <col min="31" max="33" width="18.54296875" style="1" customWidth="1"/>
    <col min="34" max="34" width="8.7265625" style="1"/>
    <col min="35" max="35" width="12.54296875" style="1" customWidth="1"/>
    <col min="36" max="16384" width="8.7265625" style="1"/>
  </cols>
  <sheetData>
    <row r="1" spans="2:35" ht="35.15" customHeight="1" x14ac:dyDescent="0.35"/>
    <row r="2" spans="2:35" ht="21" customHeight="1" x14ac:dyDescent="0.35">
      <c r="AA2" s="180" t="s">
        <v>66</v>
      </c>
      <c r="AB2" s="180"/>
      <c r="AC2" s="180"/>
      <c r="AE2" s="180" t="s">
        <v>45</v>
      </c>
      <c r="AF2" s="180"/>
      <c r="AG2" s="180"/>
    </row>
    <row r="3" spans="2:35" ht="19" customHeight="1" x14ac:dyDescent="0.35">
      <c r="B3" s="36" t="s">
        <v>47</v>
      </c>
      <c r="D3" s="2"/>
      <c r="F3" s="42" t="s">
        <v>22</v>
      </c>
      <c r="G3" s="36" t="s">
        <v>53</v>
      </c>
      <c r="H3" s="35"/>
      <c r="I3" s="35"/>
      <c r="J3" s="28" t="s">
        <v>16</v>
      </c>
      <c r="K3" s="27">
        <v>0.75</v>
      </c>
      <c r="Q3" s="36"/>
      <c r="X3" s="24"/>
      <c r="AA3" s="181" t="s">
        <v>53</v>
      </c>
      <c r="AB3" s="181"/>
      <c r="AC3" s="181"/>
      <c r="AE3" s="181" t="str">
        <f>AA3</f>
        <v>End- Jetha (2081)</v>
      </c>
      <c r="AF3" s="181"/>
      <c r="AG3" s="181"/>
    </row>
    <row r="4" spans="2:35" ht="19" customHeight="1" x14ac:dyDescent="0.35">
      <c r="B4" s="37"/>
      <c r="D4" s="2"/>
      <c r="H4" s="35"/>
      <c r="I4" s="35"/>
      <c r="J4" s="28" t="s">
        <v>17</v>
      </c>
      <c r="K4" s="38">
        <v>0.2</v>
      </c>
      <c r="Q4" s="183" t="s">
        <v>24</v>
      </c>
      <c r="R4" s="183"/>
      <c r="S4" s="183"/>
      <c r="T4" s="183"/>
      <c r="U4" s="183"/>
      <c r="V4" s="183"/>
      <c r="W4" s="183"/>
      <c r="AA4" s="178" t="s">
        <v>46</v>
      </c>
      <c r="AB4" s="178"/>
      <c r="AC4" s="178"/>
      <c r="AE4" s="178" t="str">
        <f>AA4</f>
        <v>Nepali risk-free curves - General bucket</v>
      </c>
      <c r="AF4" s="178"/>
      <c r="AG4" s="178"/>
    </row>
    <row r="5" spans="2:35" ht="19" customHeight="1" x14ac:dyDescent="0.35">
      <c r="B5" s="36" t="s">
        <v>35</v>
      </c>
      <c r="C5" s="36"/>
      <c r="D5" s="2"/>
      <c r="E5" s="2"/>
      <c r="G5" s="35"/>
      <c r="H5" s="35"/>
      <c r="I5" s="35"/>
      <c r="J5" s="28" t="s">
        <v>21</v>
      </c>
      <c r="K5" s="26">
        <v>20</v>
      </c>
      <c r="AA5" s="174" t="s">
        <v>23</v>
      </c>
      <c r="AB5" s="174" t="s">
        <v>41</v>
      </c>
      <c r="AC5" s="174" t="s">
        <v>42</v>
      </c>
      <c r="AE5" s="175" t="str">
        <f>AA5</f>
        <v>General 
non-stressed 
zero coupon rates</v>
      </c>
      <c r="AF5" s="175" t="str">
        <f>AB5</f>
        <v>General 
Stress up 
zero coupon rates</v>
      </c>
      <c r="AG5" s="175" t="str">
        <f>AC5</f>
        <v>General 
Stress down 
zero coupon rates</v>
      </c>
      <c r="AI5" s="165" t="s">
        <v>44</v>
      </c>
    </row>
    <row r="6" spans="2:35" ht="19" customHeight="1" x14ac:dyDescent="0.35">
      <c r="B6" s="2"/>
      <c r="C6" s="2"/>
      <c r="D6" s="2"/>
      <c r="E6" s="2"/>
      <c r="F6" s="2"/>
      <c r="G6" s="2"/>
      <c r="H6" s="2"/>
      <c r="AA6" s="174"/>
      <c r="AB6" s="174"/>
      <c r="AC6" s="174"/>
      <c r="AE6" s="176"/>
      <c r="AF6" s="176"/>
      <c r="AG6" s="176"/>
      <c r="AI6" s="166"/>
    </row>
    <row r="7" spans="2:35" ht="19" customHeight="1" thickBot="1" x14ac:dyDescent="0.4">
      <c r="B7" s="5"/>
      <c r="C7" s="2" t="s">
        <v>5</v>
      </c>
      <c r="D7" s="140" t="s">
        <v>14</v>
      </c>
      <c r="E7" s="141"/>
      <c r="F7" s="141"/>
      <c r="G7" s="141"/>
      <c r="H7" s="141"/>
      <c r="I7" s="142"/>
      <c r="K7" s="143" t="s">
        <v>20</v>
      </c>
      <c r="Q7" s="61"/>
      <c r="R7" s="61" t="s">
        <v>38</v>
      </c>
      <c r="S7" s="61" t="s">
        <v>40</v>
      </c>
      <c r="T7" s="61" t="s">
        <v>50</v>
      </c>
      <c r="U7" s="61" t="s">
        <v>52</v>
      </c>
      <c r="V7" s="61" t="s">
        <v>54</v>
      </c>
      <c r="W7" s="61">
        <v>20240630</v>
      </c>
      <c r="AA7" s="174"/>
      <c r="AB7" s="174"/>
      <c r="AC7" s="174"/>
      <c r="AE7" s="177"/>
      <c r="AF7" s="177"/>
      <c r="AG7" s="177"/>
      <c r="AI7" s="167"/>
    </row>
    <row r="8" spans="2:35" ht="19" customHeight="1" x14ac:dyDescent="0.35">
      <c r="B8" s="3"/>
      <c r="C8" s="4" t="s">
        <v>1</v>
      </c>
      <c r="D8" s="6" t="s">
        <v>0</v>
      </c>
      <c r="E8" s="6" t="s">
        <v>13</v>
      </c>
      <c r="F8" s="6" t="s">
        <v>2</v>
      </c>
      <c r="G8" s="6" t="s">
        <v>3</v>
      </c>
      <c r="H8" s="6" t="s">
        <v>4</v>
      </c>
      <c r="I8" s="7" t="s">
        <v>6</v>
      </c>
      <c r="J8" s="8" t="s">
        <v>7</v>
      </c>
      <c r="K8" s="144"/>
      <c r="P8" s="31"/>
      <c r="Q8" s="31" t="s">
        <v>25</v>
      </c>
      <c r="R8" s="43">
        <v>6.0012999999999997E-2</v>
      </c>
      <c r="S8" s="43">
        <v>6.1448999999999997E-2</v>
      </c>
      <c r="T8" s="43">
        <v>6.1461500000000002E-2</v>
      </c>
      <c r="U8" s="43">
        <v>6.2969500000000012E-2</v>
      </c>
      <c r="V8" s="46">
        <v>6.2387499999999999E-2</v>
      </c>
      <c r="W8" s="46">
        <v>6.20835E-2</v>
      </c>
      <c r="Z8" s="2">
        <v>1</v>
      </c>
      <c r="AA8" s="85">
        <v>6.2387499999999804E-2</v>
      </c>
      <c r="AB8" s="85">
        <f>AA8*(1+AI8)</f>
        <v>9.6700624999999693E-2</v>
      </c>
      <c r="AC8" s="85">
        <f>AA8*(1-AI8)</f>
        <v>2.8074374999999908E-2</v>
      </c>
      <c r="AD8" s="86"/>
      <c r="AE8" s="87">
        <f xml:space="preserve"> ( 1 +AA8 ) ^-($Z8 - 0.5)</f>
        <v>0.97019386470962043</v>
      </c>
      <c r="AF8" s="87">
        <f t="shared" ref="AF8:AG57" si="0" xml:space="preserve"> ( 1 +AB8 ) ^-($Z8 - 0.5)</f>
        <v>0.95489573703827524</v>
      </c>
      <c r="AG8" s="87">
        <f t="shared" si="0"/>
        <v>0.98625162731700922</v>
      </c>
      <c r="AI8" s="29">
        <v>0.55000000000000004</v>
      </c>
    </row>
    <row r="9" spans="2:35" ht="19" customHeight="1" thickBot="1" x14ac:dyDescent="0.4">
      <c r="B9" s="25">
        <v>20240630</v>
      </c>
      <c r="C9" s="2" t="s">
        <v>10</v>
      </c>
      <c r="D9" s="2" t="s">
        <v>8</v>
      </c>
      <c r="E9" s="2" t="s">
        <v>9</v>
      </c>
      <c r="F9" s="2" t="s">
        <v>11</v>
      </c>
      <c r="G9" s="2" t="s">
        <v>12</v>
      </c>
      <c r="H9" s="2" t="s">
        <v>15</v>
      </c>
      <c r="I9" s="2"/>
      <c r="J9" s="2"/>
      <c r="P9" s="31"/>
      <c r="Q9" s="31" t="s">
        <v>26</v>
      </c>
      <c r="R9" s="44">
        <v>5.6603000000000001E-2</v>
      </c>
      <c r="S9" s="44">
        <v>5.8356500000000006E-2</v>
      </c>
      <c r="T9" s="44">
        <v>5.8463000000000001E-2</v>
      </c>
      <c r="U9" s="44">
        <v>6.0868499999999999E-2</v>
      </c>
      <c r="V9" s="47">
        <v>5.9854000000000004E-2</v>
      </c>
      <c r="W9" s="47">
        <v>5.9566000000000001E-2</v>
      </c>
      <c r="Z9" s="2">
        <v>2</v>
      </c>
      <c r="AA9" s="85">
        <v>5.9854000000000074E-2</v>
      </c>
      <c r="AB9" s="85">
        <f t="shared" ref="AB9:AB58" si="1">AA9*(1+AI9)</f>
        <v>9.2773700000000112E-2</v>
      </c>
      <c r="AC9" s="85">
        <f t="shared" ref="AC9:AC58" si="2">AA9*(1-AI9)</f>
        <v>2.6934300000000029E-2</v>
      </c>
      <c r="AD9" s="86"/>
      <c r="AE9" s="87">
        <f t="shared" ref="AE9:AE57" si="3" xml:space="preserve"> ( 1 +AA9 ) ^-($Z9 - 0.5)</f>
        <v>0.91649676248750322</v>
      </c>
      <c r="AF9" s="87">
        <f t="shared" si="0"/>
        <v>0.87539618311984602</v>
      </c>
      <c r="AG9" s="87">
        <f t="shared" si="0"/>
        <v>0.96091729583002983</v>
      </c>
      <c r="AI9" s="29">
        <v>0.55000000000000004</v>
      </c>
    </row>
    <row r="10" spans="2:35" ht="19" customHeight="1" x14ac:dyDescent="0.35">
      <c r="B10" s="9">
        <v>1</v>
      </c>
      <c r="C10" s="32">
        <v>6.8150000000000004</v>
      </c>
      <c r="D10" s="16">
        <v>5.1750000000000007</v>
      </c>
      <c r="E10" s="16">
        <v>2.4890000000000008</v>
      </c>
      <c r="F10" s="17">
        <v>3.8460000000000001</v>
      </c>
      <c r="G10" s="17">
        <v>4.4090000000000007</v>
      </c>
      <c r="H10" s="17">
        <v>1.3890000000000002</v>
      </c>
      <c r="I10" s="17">
        <f>IF(  ABS( MAX( D10:H10 ) )  &gt;  ABS(  MIN(D10:H10 ) ),
                                                 (  SUM(D10:H10) - ABS( MAX(D10:H10) ) ) / 4,
                                                  (  SUM(D10:H10) +  ABS( MIN(D10:H10)  )  )   / 4 )</f>
        <v>3.0332500000000007</v>
      </c>
      <c r="J10" s="18">
        <f xml:space="preserve"> IF( I10 &gt; 0, MAX( -$K$3, -I10*$K$4 ), MIN( $K$3, -I10*$K$4 )  )</f>
        <v>-0.60665000000000013</v>
      </c>
      <c r="K10" s="12">
        <f>C10+J10</f>
        <v>6.2083500000000003</v>
      </c>
      <c r="P10" s="62"/>
      <c r="Q10" s="31" t="s">
        <v>27</v>
      </c>
      <c r="R10" s="44">
        <v>5.5992999999999994E-2</v>
      </c>
      <c r="S10" s="44">
        <v>5.7672499999999995E-2</v>
      </c>
      <c r="T10" s="44">
        <v>5.7722999999999997E-2</v>
      </c>
      <c r="U10" s="44">
        <v>6.0403000000000005E-2</v>
      </c>
      <c r="V10" s="47">
        <v>5.9068499999999996E-2</v>
      </c>
      <c r="W10" s="47">
        <v>5.8774E-2</v>
      </c>
      <c r="Z10" s="2">
        <v>3</v>
      </c>
      <c r="AA10" s="85">
        <v>5.9068499999999968E-2</v>
      </c>
      <c r="AB10" s="85">
        <f t="shared" si="1"/>
        <v>9.1556174999999948E-2</v>
      </c>
      <c r="AC10" s="85">
        <f t="shared" si="2"/>
        <v>2.6580824999999982E-2</v>
      </c>
      <c r="AD10" s="86"/>
      <c r="AE10" s="87">
        <f t="shared" si="3"/>
        <v>0.86634300385977447</v>
      </c>
      <c r="AF10" s="87">
        <f t="shared" si="0"/>
        <v>0.80331295886934817</v>
      </c>
      <c r="AG10" s="87">
        <f t="shared" si="0"/>
        <v>0.93652015845084113</v>
      </c>
      <c r="AI10" s="29">
        <v>0.55000000000000004</v>
      </c>
    </row>
    <row r="11" spans="2:35" ht="19" customHeight="1" x14ac:dyDescent="0.35">
      <c r="B11" s="10">
        <v>2</v>
      </c>
      <c r="C11" s="33">
        <v>6.5519999999999996</v>
      </c>
      <c r="D11" s="19">
        <v>4.9219999999999997</v>
      </c>
      <c r="E11" s="15">
        <v>2.6199999999999997</v>
      </c>
      <c r="F11" s="15">
        <v>3.4579999999999997</v>
      </c>
      <c r="G11" s="15">
        <v>4.2409999999999997</v>
      </c>
      <c r="H11" s="15">
        <v>1.5889999999999995</v>
      </c>
      <c r="I11" s="15">
        <f t="shared" ref="I11" si="4">IF(  ABS( MAX( D11:H11 ) )  &gt;  ABS(  MIN(D11:H11 ) ),
                                                 (  SUM(D11:H11) - ABS( MAX(D11:H11) ) ) / 4,
                                                  (  SUM(D11:H11) +  ABS( MIN(D11:H11)  )  )   / 4 )</f>
        <v>2.9769999999999994</v>
      </c>
      <c r="J11" s="20">
        <f t="shared" ref="J11" si="5" xml:space="preserve"> IF( I11 &gt; 0, MAX( -$K$3, -I11*$K$4 ), MIN( $K$3, -I11*$K$4 )  )</f>
        <v>-0.59539999999999993</v>
      </c>
      <c r="K11" s="13">
        <f t="shared" ref="K11:K19" si="6">C11+J11</f>
        <v>5.9565999999999999</v>
      </c>
      <c r="P11" s="31"/>
      <c r="Q11" s="31" t="s">
        <v>28</v>
      </c>
      <c r="R11" s="44">
        <v>5.5807000000000002E-2</v>
      </c>
      <c r="S11" s="44">
        <v>5.7444499999999996E-2</v>
      </c>
      <c r="T11" s="44">
        <v>5.7372500000000007E-2</v>
      </c>
      <c r="U11" s="44">
        <v>6.0170500000000002E-2</v>
      </c>
      <c r="V11" s="47">
        <v>5.8667999999999998E-2</v>
      </c>
      <c r="W11" s="47">
        <v>5.8368000000000003E-2</v>
      </c>
      <c r="Z11" s="2">
        <v>4</v>
      </c>
      <c r="AA11" s="85">
        <v>5.8667999999999942E-2</v>
      </c>
      <c r="AB11" s="85">
        <f t="shared" si="1"/>
        <v>9.0935399999999916E-2</v>
      </c>
      <c r="AC11" s="85">
        <f t="shared" si="2"/>
        <v>2.6400599999999972E-2</v>
      </c>
      <c r="AD11" s="86"/>
      <c r="AE11" s="87">
        <f t="shared" si="3"/>
        <v>0.81910721048235502</v>
      </c>
      <c r="AF11" s="87">
        <f t="shared" si="0"/>
        <v>0.73740041766558928</v>
      </c>
      <c r="AG11" s="87">
        <f t="shared" si="0"/>
        <v>0.91283200728284242</v>
      </c>
      <c r="AI11" s="29">
        <v>0.55000000000000004</v>
      </c>
    </row>
    <row r="12" spans="2:35" ht="19" customHeight="1" thickBot="1" x14ac:dyDescent="0.4">
      <c r="B12" s="10">
        <v>3</v>
      </c>
      <c r="C12" s="33">
        <v>6.4769999999999994</v>
      </c>
      <c r="D12" s="19">
        <v>4.8159999999999989</v>
      </c>
      <c r="E12" s="15">
        <v>2.770999999999999</v>
      </c>
      <c r="F12" s="15">
        <v>3.2729999999999997</v>
      </c>
      <c r="G12" s="15">
        <v>4.1669999999999998</v>
      </c>
      <c r="H12" s="15">
        <v>1.7809999999999997</v>
      </c>
      <c r="I12" s="15">
        <f t="shared" ref="I12:I19" si="7">IF(  ABS( MAX( D12:H12 ) )  &gt;  ABS(  MIN(D12:H12 ) ),
                                                 (  SUM(D12:H12) - ABS( MAX(D12:H12) ) ) / 4,
                                                  (  SUM(D12:H12) +  ABS( MIN(D12:H12)  )  )   / 4 )</f>
        <v>2.9979999999999993</v>
      </c>
      <c r="J12" s="20">
        <f t="shared" ref="J12:J19" si="8" xml:space="preserve"> IF( I12 &gt; 0, MAX( -$K$3, -I12*$K$4 ), MIN( $K$3, -I12*$K$4 )  )</f>
        <v>-0.59959999999999991</v>
      </c>
      <c r="K12" s="13">
        <f t="shared" si="6"/>
        <v>5.8773999999999997</v>
      </c>
      <c r="P12" s="31"/>
      <c r="Q12" s="31" t="s">
        <v>29</v>
      </c>
      <c r="R12" s="45">
        <v>5.5872000000000005E-2</v>
      </c>
      <c r="S12" s="45">
        <v>5.7464500000000002E-2</v>
      </c>
      <c r="T12" s="45">
        <v>5.7370999999999998E-2</v>
      </c>
      <c r="U12" s="45">
        <v>6.01615E-2</v>
      </c>
      <c r="V12" s="48">
        <v>5.8615500000000001E-2</v>
      </c>
      <c r="W12" s="48">
        <v>5.8257000000000003E-2</v>
      </c>
      <c r="Z12" s="2">
        <v>5</v>
      </c>
      <c r="AA12" s="85">
        <v>5.8615499999999932E-2</v>
      </c>
      <c r="AB12" s="85">
        <f t="shared" si="1"/>
        <v>7.6200149999999911E-2</v>
      </c>
      <c r="AC12" s="85">
        <f t="shared" si="2"/>
        <v>4.1030849999999952E-2</v>
      </c>
      <c r="AD12" s="86"/>
      <c r="AE12" s="87">
        <f t="shared" si="3"/>
        <v>0.77388758851601613</v>
      </c>
      <c r="AF12" s="87">
        <f t="shared" si="0"/>
        <v>0.71859018813486819</v>
      </c>
      <c r="AG12" s="87">
        <f t="shared" si="0"/>
        <v>0.83447590596267207</v>
      </c>
      <c r="AI12" s="30">
        <v>0.3</v>
      </c>
    </row>
    <row r="13" spans="2:35" ht="19" customHeight="1" x14ac:dyDescent="0.35">
      <c r="B13" s="10">
        <v>4</v>
      </c>
      <c r="C13" s="33">
        <v>6.4359999999999999</v>
      </c>
      <c r="D13" s="19">
        <v>4.7130000000000001</v>
      </c>
      <c r="E13" s="15">
        <v>2.8720000000000003</v>
      </c>
      <c r="F13" s="15">
        <v>3.137</v>
      </c>
      <c r="G13" s="15">
        <v>4.0739999999999998</v>
      </c>
      <c r="H13" s="15">
        <v>1.9009999999999998</v>
      </c>
      <c r="I13" s="15">
        <f t="shared" si="7"/>
        <v>2.9960000000000004</v>
      </c>
      <c r="J13" s="20">
        <f t="shared" si="8"/>
        <v>-0.59920000000000007</v>
      </c>
      <c r="K13" s="13">
        <f t="shared" si="6"/>
        <v>5.8368000000000002</v>
      </c>
      <c r="P13" s="31"/>
      <c r="Q13" s="31" t="s">
        <v>30</v>
      </c>
      <c r="R13" s="49">
        <v>5.5926000000000003E-2</v>
      </c>
      <c r="S13" s="49">
        <v>5.7458000000000009E-2</v>
      </c>
      <c r="T13" s="49">
        <v>5.7368000000000002E-2</v>
      </c>
      <c r="U13" s="49">
        <v>6.0121000000000001E-2</v>
      </c>
      <c r="V13" s="50">
        <v>5.8567499999999988E-2</v>
      </c>
      <c r="W13" s="50">
        <v>5.8171500000000001E-2</v>
      </c>
      <c r="Z13" s="2">
        <v>6</v>
      </c>
      <c r="AA13" s="85">
        <v>5.856485695370961E-2</v>
      </c>
      <c r="AB13" s="85">
        <f t="shared" si="1"/>
        <v>7.6134314039822501E-2</v>
      </c>
      <c r="AC13" s="85">
        <f t="shared" si="2"/>
        <v>4.0995399867596725E-2</v>
      </c>
      <c r="AD13" s="86"/>
      <c r="AE13" s="87">
        <f t="shared" si="3"/>
        <v>0.73122983838821776</v>
      </c>
      <c r="AF13" s="87">
        <f t="shared" si="0"/>
        <v>0.6679352467270987</v>
      </c>
      <c r="AG13" s="87">
        <f t="shared" si="0"/>
        <v>0.80173629158388049</v>
      </c>
      <c r="AI13" s="30">
        <v>0.3</v>
      </c>
    </row>
    <row r="14" spans="2:35" ht="19" customHeight="1" thickBot="1" x14ac:dyDescent="0.4">
      <c r="B14" s="10">
        <v>5</v>
      </c>
      <c r="C14" s="34">
        <v>6.4240000000000004</v>
      </c>
      <c r="D14" s="21">
        <v>4.6379999999999999</v>
      </c>
      <c r="E14" s="22">
        <v>2.95</v>
      </c>
      <c r="F14" s="22">
        <v>3.0500000000000003</v>
      </c>
      <c r="G14" s="22">
        <v>3.9820000000000002</v>
      </c>
      <c r="H14" s="22">
        <v>1.984</v>
      </c>
      <c r="I14" s="22">
        <f t="shared" si="7"/>
        <v>2.9914999999999998</v>
      </c>
      <c r="J14" s="23">
        <f t="shared" si="8"/>
        <v>-0.59829999999999994</v>
      </c>
      <c r="K14" s="41">
        <f t="shared" si="6"/>
        <v>5.8257000000000003</v>
      </c>
      <c r="P14" s="31"/>
      <c r="Q14" s="31" t="s">
        <v>31</v>
      </c>
      <c r="R14" s="44">
        <v>5.5929E-2</v>
      </c>
      <c r="S14" s="44">
        <v>5.7404499999999997E-2</v>
      </c>
      <c r="T14" s="44">
        <v>5.72965E-2</v>
      </c>
      <c r="U14" s="44">
        <v>5.9999000000000004E-2</v>
      </c>
      <c r="V14" s="47">
        <v>5.8469500000000008E-2</v>
      </c>
      <c r="W14" s="47">
        <v>5.80455E-2</v>
      </c>
      <c r="Z14" s="2">
        <v>7</v>
      </c>
      <c r="AA14" s="85">
        <v>5.8467376293802387E-2</v>
      </c>
      <c r="AB14" s="85">
        <f t="shared" si="1"/>
        <v>7.60075891819431E-2</v>
      </c>
      <c r="AC14" s="85">
        <f t="shared" si="2"/>
        <v>4.0927163405661666E-2</v>
      </c>
      <c r="AD14" s="86"/>
      <c r="AE14" s="87">
        <f t="shared" si="3"/>
        <v>0.69118833523256828</v>
      </c>
      <c r="AF14" s="87">
        <f t="shared" si="0"/>
        <v>0.62115548710607371</v>
      </c>
      <c r="AG14" s="87">
        <f t="shared" si="0"/>
        <v>0.77049136962766096</v>
      </c>
      <c r="AI14" s="30">
        <v>0.3</v>
      </c>
    </row>
    <row r="15" spans="2:35" ht="19" customHeight="1" x14ac:dyDescent="0.35">
      <c r="B15" s="10">
        <v>6</v>
      </c>
      <c r="C15" s="33">
        <v>6.41</v>
      </c>
      <c r="D15" s="19">
        <v>4.5730000000000004</v>
      </c>
      <c r="E15" s="15">
        <v>2.9849999999999999</v>
      </c>
      <c r="F15" s="15">
        <v>2.9689999999999999</v>
      </c>
      <c r="G15" s="15">
        <v>3.8800000000000003</v>
      </c>
      <c r="H15" s="15">
        <v>2.0230000000000006</v>
      </c>
      <c r="I15" s="39">
        <f t="shared" si="7"/>
        <v>2.9642499999999998</v>
      </c>
      <c r="J15" s="20">
        <f t="shared" si="8"/>
        <v>-0.59284999999999999</v>
      </c>
      <c r="K15" s="40">
        <f t="shared" si="6"/>
        <v>5.8171499999999998</v>
      </c>
      <c r="P15" s="31"/>
      <c r="Q15" s="31" t="s">
        <v>32</v>
      </c>
      <c r="R15" s="44">
        <v>5.5884999999999997E-2</v>
      </c>
      <c r="S15" s="44">
        <v>5.7305500000000002E-2</v>
      </c>
      <c r="T15" s="44">
        <v>5.719550000000001E-2</v>
      </c>
      <c r="U15" s="44">
        <v>5.9832999999999997E-2</v>
      </c>
      <c r="V15" s="47">
        <v>5.8338500000000001E-2</v>
      </c>
      <c r="W15" s="47">
        <v>5.7903500000000004E-2</v>
      </c>
      <c r="Z15" s="2">
        <v>8</v>
      </c>
      <c r="AA15" s="85">
        <v>5.8347452755253215E-2</v>
      </c>
      <c r="AB15" s="85">
        <f t="shared" si="1"/>
        <v>6.7099570668541192E-2</v>
      </c>
      <c r="AC15" s="85">
        <f t="shared" si="2"/>
        <v>4.9595334841965232E-2</v>
      </c>
      <c r="AD15" s="86"/>
      <c r="AE15" s="87">
        <f t="shared" si="3"/>
        <v>0.65356379132391285</v>
      </c>
      <c r="AF15" s="87">
        <f t="shared" si="0"/>
        <v>0.61441655821548913</v>
      </c>
      <c r="AG15" s="87">
        <f t="shared" si="0"/>
        <v>0.69556194321736509</v>
      </c>
      <c r="AI15" s="29">
        <v>0.15</v>
      </c>
    </row>
    <row r="16" spans="2:35" ht="19" customHeight="1" x14ac:dyDescent="0.35">
      <c r="B16" s="10">
        <v>7</v>
      </c>
      <c r="C16" s="33">
        <v>6.3890000000000002</v>
      </c>
      <c r="D16" s="19">
        <v>4.5050000000000008</v>
      </c>
      <c r="E16" s="15">
        <v>2.9880000000000004</v>
      </c>
      <c r="F16" s="15">
        <v>2.8930000000000002</v>
      </c>
      <c r="G16" s="15">
        <v>3.7730000000000001</v>
      </c>
      <c r="H16" s="15">
        <v>2.0350000000000001</v>
      </c>
      <c r="I16" s="15">
        <f t="shared" si="7"/>
        <v>2.9222500000000005</v>
      </c>
      <c r="J16" s="20">
        <f t="shared" si="8"/>
        <v>-0.58445000000000014</v>
      </c>
      <c r="K16" s="13">
        <f t="shared" si="6"/>
        <v>5.8045499999999999</v>
      </c>
      <c r="P16" s="31"/>
      <c r="Q16" s="31" t="s">
        <v>33</v>
      </c>
      <c r="R16" s="44">
        <v>5.5830000000000005E-2</v>
      </c>
      <c r="S16" s="44">
        <v>5.7189499999999997E-2</v>
      </c>
      <c r="T16" s="44">
        <v>5.7081999999999994E-2</v>
      </c>
      <c r="U16" s="44">
        <v>5.9648999999999994E-2</v>
      </c>
      <c r="V16" s="47">
        <v>5.8190500000000006E-2</v>
      </c>
      <c r="W16" s="47">
        <v>5.7748500000000008E-2</v>
      </c>
      <c r="Z16" s="2">
        <v>9</v>
      </c>
      <c r="AA16" s="85">
        <v>5.8217893051484948E-2</v>
      </c>
      <c r="AB16" s="85">
        <f t="shared" si="1"/>
        <v>6.6950577009207687E-2</v>
      </c>
      <c r="AC16" s="85">
        <f t="shared" si="2"/>
        <v>4.9485209093762202E-2</v>
      </c>
      <c r="AD16" s="86"/>
      <c r="AE16" s="87">
        <f t="shared" si="3"/>
        <v>0.61817529522631476</v>
      </c>
      <c r="AF16" s="87">
        <f t="shared" si="0"/>
        <v>0.57646564167949044</v>
      </c>
      <c r="AG16" s="87">
        <f t="shared" si="0"/>
        <v>0.66328665711114065</v>
      </c>
      <c r="AI16" s="29">
        <v>0.15</v>
      </c>
    </row>
    <row r="17" spans="2:35" ht="19" customHeight="1" thickBot="1" x14ac:dyDescent="0.4">
      <c r="B17" s="10">
        <v>8</v>
      </c>
      <c r="C17" s="33">
        <v>6.3650000000000002</v>
      </c>
      <c r="D17" s="19">
        <v>4.4329999999999998</v>
      </c>
      <c r="E17" s="15">
        <v>2.9730000000000003</v>
      </c>
      <c r="F17" s="15">
        <v>2.8210000000000002</v>
      </c>
      <c r="G17" s="15">
        <v>3.669</v>
      </c>
      <c r="H17" s="15">
        <v>2.0300000000000002</v>
      </c>
      <c r="I17" s="15">
        <f t="shared" si="7"/>
        <v>2.8732500000000005</v>
      </c>
      <c r="J17" s="20">
        <f t="shared" si="8"/>
        <v>-0.57465000000000011</v>
      </c>
      <c r="K17" s="13">
        <f t="shared" si="6"/>
        <v>5.7903500000000001</v>
      </c>
      <c r="P17" s="31"/>
      <c r="Q17" s="31" t="s">
        <v>34</v>
      </c>
      <c r="R17" s="45">
        <v>5.5753000000000004E-2</v>
      </c>
      <c r="S17" s="45">
        <v>5.7064000000000004E-2</v>
      </c>
      <c r="T17" s="45">
        <v>5.6942499999999993E-2</v>
      </c>
      <c r="U17" s="45">
        <v>5.9449999999999996E-2</v>
      </c>
      <c r="V17" s="48">
        <v>5.8026500000000002E-2</v>
      </c>
      <c r="W17" s="48">
        <v>5.7589500000000002E-2</v>
      </c>
      <c r="Z17" s="2">
        <v>10</v>
      </c>
      <c r="AA17" s="85">
        <v>5.808578569780587E-2</v>
      </c>
      <c r="AB17" s="85">
        <f t="shared" si="1"/>
        <v>6.6798653552476744E-2</v>
      </c>
      <c r="AC17" s="85">
        <f t="shared" si="2"/>
        <v>4.9372917843134988E-2</v>
      </c>
      <c r="AD17" s="86"/>
      <c r="AE17" s="87">
        <f t="shared" si="3"/>
        <v>0.58485962145386494</v>
      </c>
      <c r="AF17" s="87">
        <f t="shared" si="0"/>
        <v>0.54102413663035576</v>
      </c>
      <c r="AG17" s="87">
        <f t="shared" si="0"/>
        <v>0.63265421857230664</v>
      </c>
      <c r="AI17" s="29">
        <v>0.15</v>
      </c>
    </row>
    <row r="18" spans="2:35" ht="19" customHeight="1" x14ac:dyDescent="0.35">
      <c r="B18" s="10">
        <v>9</v>
      </c>
      <c r="C18" s="33">
        <v>6.3390000000000004</v>
      </c>
      <c r="D18" s="19">
        <v>4.354000000000001</v>
      </c>
      <c r="E18" s="15">
        <v>2.9470000000000005</v>
      </c>
      <c r="F18" s="15">
        <v>2.7500000000000004</v>
      </c>
      <c r="G18" s="15">
        <v>3.5730000000000004</v>
      </c>
      <c r="H18" s="15">
        <v>2.0130000000000008</v>
      </c>
      <c r="I18" s="15">
        <f t="shared" si="7"/>
        <v>2.8207500000000008</v>
      </c>
      <c r="J18" s="20">
        <f t="shared" si="8"/>
        <v>-0.56415000000000015</v>
      </c>
      <c r="K18" s="13">
        <f t="shared" si="6"/>
        <v>5.7748500000000007</v>
      </c>
      <c r="Z18" s="2">
        <v>11</v>
      </c>
      <c r="AA18" s="85">
        <v>5.7955163213575744E-2</v>
      </c>
      <c r="AB18" s="85">
        <f t="shared" si="1"/>
        <v>6.6648437695612101E-2</v>
      </c>
      <c r="AC18" s="85">
        <f t="shared" si="2"/>
        <v>4.9261888731539381E-2</v>
      </c>
      <c r="AD18" s="86"/>
      <c r="AE18" s="87">
        <f t="shared" si="3"/>
        <v>0.55346956538969694</v>
      </c>
      <c r="AF18" s="87">
        <f t="shared" si="0"/>
        <v>0.5078978019139041</v>
      </c>
      <c r="AG18" s="87">
        <f t="shared" si="0"/>
        <v>0.60355807330899391</v>
      </c>
      <c r="AI18" s="29">
        <v>0.15</v>
      </c>
    </row>
    <row r="19" spans="2:35" ht="19" customHeight="1" thickBot="1" x14ac:dyDescent="0.4">
      <c r="B19" s="11">
        <v>10</v>
      </c>
      <c r="C19" s="34">
        <v>6.3130000000000006</v>
      </c>
      <c r="D19" s="21">
        <v>4.2700000000000005</v>
      </c>
      <c r="E19" s="22">
        <v>2.9160000000000004</v>
      </c>
      <c r="F19" s="22">
        <v>2.6860000000000008</v>
      </c>
      <c r="G19" s="22">
        <v>3.4870000000000005</v>
      </c>
      <c r="H19" s="22">
        <v>1.9920000000000009</v>
      </c>
      <c r="I19" s="22">
        <f t="shared" si="7"/>
        <v>2.7702500000000008</v>
      </c>
      <c r="J19" s="23">
        <f t="shared" si="8"/>
        <v>-0.55405000000000015</v>
      </c>
      <c r="K19" s="14">
        <f t="shared" si="6"/>
        <v>5.7589500000000005</v>
      </c>
      <c r="P19" s="5"/>
      <c r="Q19" s="31" t="s">
        <v>18</v>
      </c>
      <c r="Z19" s="2">
        <v>12</v>
      </c>
      <c r="AA19" s="85">
        <v>5.7828327592798434E-2</v>
      </c>
      <c r="AB19" s="85">
        <f t="shared" si="1"/>
        <v>6.6502576731718194E-2</v>
      </c>
      <c r="AC19" s="85">
        <f t="shared" si="2"/>
        <v>4.9154078453878668E-2</v>
      </c>
      <c r="AD19" s="86"/>
      <c r="AE19" s="87">
        <f t="shared" si="3"/>
        <v>0.52387211558061386</v>
      </c>
      <c r="AF19" s="87">
        <f t="shared" si="0"/>
        <v>0.476911775423835</v>
      </c>
      <c r="AG19" s="87">
        <f t="shared" si="0"/>
        <v>0.57590169638653654</v>
      </c>
      <c r="AI19" s="29">
        <v>0.15</v>
      </c>
    </row>
    <row r="20" spans="2:35" ht="19" customHeight="1" thickBot="1" x14ac:dyDescent="0.4">
      <c r="Q20" s="61"/>
      <c r="R20" s="76"/>
      <c r="S20" s="63" t="str">
        <f>S7</f>
        <v>20240229</v>
      </c>
      <c r="T20" s="63" t="str">
        <f t="shared" ref="T20:W20" si="9">T7</f>
        <v>20240331</v>
      </c>
      <c r="U20" s="63" t="str">
        <f t="shared" si="9"/>
        <v>20240430</v>
      </c>
      <c r="V20" s="63" t="str">
        <f t="shared" si="9"/>
        <v>20240531</v>
      </c>
      <c r="W20" s="63">
        <f t="shared" si="9"/>
        <v>20240630</v>
      </c>
      <c r="Z20" s="2">
        <v>13</v>
      </c>
      <c r="AA20" s="85">
        <v>5.7706558993177781E-2</v>
      </c>
      <c r="AB20" s="85">
        <f t="shared" si="1"/>
        <v>6.636254284215444E-2</v>
      </c>
      <c r="AC20" s="85">
        <f t="shared" si="2"/>
        <v>4.9050575144201115E-2</v>
      </c>
      <c r="AD20" s="86"/>
      <c r="AE20" s="87">
        <f t="shared" si="3"/>
        <v>0.49594673037208564</v>
      </c>
      <c r="AF20" s="87">
        <f t="shared" si="0"/>
        <v>0.44790816564268876</v>
      </c>
      <c r="AG20" s="87">
        <f t="shared" si="0"/>
        <v>0.54959740364817433</v>
      </c>
      <c r="AI20" s="29">
        <v>0.15</v>
      </c>
    </row>
    <row r="21" spans="2:35" ht="19" customHeight="1" x14ac:dyDescent="0.35">
      <c r="P21" s="31"/>
      <c r="Q21" s="31" t="s">
        <v>25</v>
      </c>
      <c r="R21" s="77">
        <v>0</v>
      </c>
      <c r="S21" s="51">
        <f t="shared" ref="S21:W30" si="10">10000 * (S8-R8)</f>
        <v>14.359999999999998</v>
      </c>
      <c r="T21" s="51">
        <f>10000 * (T8-S8)</f>
        <v>0.12500000000005562</v>
      </c>
      <c r="U21" s="51">
        <f t="shared" si="10"/>
        <v>15.080000000000094</v>
      </c>
      <c r="V21" s="51">
        <f t="shared" si="10"/>
        <v>-5.8200000000001308</v>
      </c>
      <c r="W21" s="52">
        <f>10000 * (W8-V8)</f>
        <v>-3.0399999999999872</v>
      </c>
      <c r="Z21" s="2">
        <v>14</v>
      </c>
      <c r="AA21" s="85">
        <v>5.7590516329457442E-2</v>
      </c>
      <c r="AB21" s="85">
        <f t="shared" si="1"/>
        <v>6.622909377887605E-2</v>
      </c>
      <c r="AC21" s="85">
        <f t="shared" si="2"/>
        <v>4.8951938880038827E-2</v>
      </c>
      <c r="AD21" s="86"/>
      <c r="AE21" s="87">
        <f t="shared" si="3"/>
        <v>0.46958379961564828</v>
      </c>
      <c r="AF21" s="87">
        <f t="shared" si="0"/>
        <v>0.42074393225832668</v>
      </c>
      <c r="AG21" s="87">
        <f t="shared" si="0"/>
        <v>0.52456527072920833</v>
      </c>
      <c r="AI21" s="29">
        <v>0.15</v>
      </c>
    </row>
    <row r="22" spans="2:35" ht="19" customHeight="1" x14ac:dyDescent="0.35">
      <c r="P22" s="31"/>
      <c r="Q22" s="31" t="s">
        <v>26</v>
      </c>
      <c r="R22" s="78">
        <v>0</v>
      </c>
      <c r="S22" s="53">
        <f t="shared" si="10"/>
        <v>17.53500000000005</v>
      </c>
      <c r="T22" s="53">
        <f t="shared" si="10"/>
        <v>1.0649999999999549</v>
      </c>
      <c r="U22" s="53">
        <f t="shared" si="10"/>
        <v>24.054999999999978</v>
      </c>
      <c r="V22" s="53">
        <f t="shared" si="10"/>
        <v>-10.144999999999946</v>
      </c>
      <c r="W22" s="54">
        <f t="shared" si="10"/>
        <v>-2.8800000000000354</v>
      </c>
      <c r="Z22" s="2">
        <v>15</v>
      </c>
      <c r="AA22" s="85">
        <v>5.7480473873720683E-2</v>
      </c>
      <c r="AB22" s="85">
        <f t="shared" si="1"/>
        <v>6.6102544954778783E-2</v>
      </c>
      <c r="AC22" s="85">
        <f t="shared" si="2"/>
        <v>4.8858402792662577E-2</v>
      </c>
      <c r="AD22" s="86"/>
      <c r="AE22" s="87">
        <f t="shared" si="3"/>
        <v>0.44468330403022571</v>
      </c>
      <c r="AF22" s="87">
        <f t="shared" si="0"/>
        <v>0.3952890543838522</v>
      </c>
      <c r="AG22" s="87">
        <f t="shared" si="0"/>
        <v>0.50073218067683245</v>
      </c>
      <c r="AI22" s="29">
        <v>0.15</v>
      </c>
    </row>
    <row r="23" spans="2:35" ht="19" customHeight="1" x14ac:dyDescent="0.35">
      <c r="B23" s="5"/>
      <c r="C23" s="2" t="s">
        <v>5</v>
      </c>
      <c r="D23" s="140" t="s">
        <v>14</v>
      </c>
      <c r="E23" s="141"/>
      <c r="F23" s="141"/>
      <c r="G23" s="141"/>
      <c r="H23" s="141"/>
      <c r="I23" s="142"/>
      <c r="K23" s="143" t="s">
        <v>20</v>
      </c>
      <c r="P23" s="31"/>
      <c r="Q23" s="31" t="s">
        <v>27</v>
      </c>
      <c r="R23" s="78">
        <v>0</v>
      </c>
      <c r="S23" s="53">
        <f t="shared" si="10"/>
        <v>16.795000000000005</v>
      </c>
      <c r="T23" s="53">
        <f t="shared" si="10"/>
        <v>0.50500000000001932</v>
      </c>
      <c r="U23" s="53">
        <f t="shared" si="10"/>
        <v>26.800000000000086</v>
      </c>
      <c r="V23" s="53">
        <f t="shared" si="10"/>
        <v>-13.345000000000093</v>
      </c>
      <c r="W23" s="54">
        <f t="shared" si="10"/>
        <v>-2.9449999999999616</v>
      </c>
      <c r="Z23" s="2">
        <v>16</v>
      </c>
      <c r="AA23" s="85">
        <v>5.7376465926778364E-2</v>
      </c>
      <c r="AB23" s="85">
        <f t="shared" si="1"/>
        <v>6.5982935815795118E-2</v>
      </c>
      <c r="AC23" s="85">
        <f t="shared" si="2"/>
        <v>4.8769996037761609E-2</v>
      </c>
      <c r="AD23" s="86"/>
      <c r="AE23" s="87">
        <f t="shared" si="3"/>
        <v>0.42115365974485108</v>
      </c>
      <c r="AF23" s="87">
        <f t="shared" si="0"/>
        <v>0.37142495967035305</v>
      </c>
      <c r="AG23" s="87">
        <f t="shared" si="0"/>
        <v>0.47803099762774137</v>
      </c>
      <c r="AI23" s="29">
        <v>0.15</v>
      </c>
    </row>
    <row r="24" spans="2:35" ht="19" customHeight="1" x14ac:dyDescent="0.35">
      <c r="B24" s="3"/>
      <c r="C24" s="4" t="s">
        <v>1</v>
      </c>
      <c r="D24" s="6" t="s">
        <v>0</v>
      </c>
      <c r="E24" s="6" t="s">
        <v>13</v>
      </c>
      <c r="F24" s="6" t="s">
        <v>2</v>
      </c>
      <c r="G24" s="6" t="s">
        <v>3</v>
      </c>
      <c r="H24" s="6" t="s">
        <v>4</v>
      </c>
      <c r="I24" s="7" t="s">
        <v>6</v>
      </c>
      <c r="J24" s="8" t="s">
        <v>7</v>
      </c>
      <c r="K24" s="144"/>
      <c r="P24" s="31"/>
      <c r="Q24" s="31" t="s">
        <v>28</v>
      </c>
      <c r="R24" s="78">
        <v>0</v>
      </c>
      <c r="S24" s="53">
        <f t="shared" si="10"/>
        <v>16.374999999999932</v>
      </c>
      <c r="T24" s="53">
        <f t="shared" si="10"/>
        <v>-0.7199999999998874</v>
      </c>
      <c r="U24" s="53">
        <f t="shared" si="10"/>
        <v>27.979999999999951</v>
      </c>
      <c r="V24" s="53">
        <f t="shared" si="10"/>
        <v>-15.025000000000038</v>
      </c>
      <c r="W24" s="54">
        <f t="shared" si="10"/>
        <v>-2.9999999999999472</v>
      </c>
      <c r="Z24" s="2">
        <v>17</v>
      </c>
      <c r="AA24" s="85">
        <v>5.727837770801858E-2</v>
      </c>
      <c r="AB24" s="85">
        <f t="shared" si="1"/>
        <v>6.5870134364221358E-2</v>
      </c>
      <c r="AC24" s="85">
        <f t="shared" si="2"/>
        <v>4.8686621051815794E-2</v>
      </c>
      <c r="AD24" s="86"/>
      <c r="AE24" s="87">
        <f t="shared" si="3"/>
        <v>0.39891072734442146</v>
      </c>
      <c r="AF24" s="87">
        <f t="shared" si="0"/>
        <v>0.34904318089397035</v>
      </c>
      <c r="AG24" s="87">
        <f t="shared" si="0"/>
        <v>0.45639985528069899</v>
      </c>
      <c r="AI24" s="29">
        <v>0.15</v>
      </c>
    </row>
    <row r="25" spans="2:35" ht="19" customHeight="1" thickBot="1" x14ac:dyDescent="0.4">
      <c r="B25" s="25">
        <v>20240531</v>
      </c>
      <c r="C25" s="2" t="s">
        <v>10</v>
      </c>
      <c r="D25" s="2" t="s">
        <v>8</v>
      </c>
      <c r="E25" s="2" t="s">
        <v>9</v>
      </c>
      <c r="F25" s="2" t="s">
        <v>11</v>
      </c>
      <c r="G25" s="2" t="s">
        <v>12</v>
      </c>
      <c r="H25" s="2" t="s">
        <v>15</v>
      </c>
      <c r="I25" s="2"/>
      <c r="J25" s="2"/>
      <c r="P25" s="31"/>
      <c r="Q25" s="31" t="s">
        <v>29</v>
      </c>
      <c r="R25" s="78">
        <v>0</v>
      </c>
      <c r="S25" s="53">
        <f>10000 * (S12-R12)</f>
        <v>15.924999999999967</v>
      </c>
      <c r="T25" s="53">
        <f t="shared" si="10"/>
        <v>-0.93500000000003303</v>
      </c>
      <c r="U25" s="53">
        <f t="shared" si="10"/>
        <v>27.905000000000012</v>
      </c>
      <c r="V25" s="53">
        <f t="shared" si="10"/>
        <v>-15.459999999999988</v>
      </c>
      <c r="W25" s="54">
        <f t="shared" si="10"/>
        <v>-3.5849999999999769</v>
      </c>
      <c r="Z25" s="2">
        <v>18</v>
      </c>
      <c r="AA25" s="85">
        <v>5.7186003644293271E-2</v>
      </c>
      <c r="AB25" s="85">
        <f t="shared" si="1"/>
        <v>6.576390419093725E-2</v>
      </c>
      <c r="AC25" s="85">
        <f t="shared" si="2"/>
        <v>4.8608103097649277E-2</v>
      </c>
      <c r="AD25" s="86"/>
      <c r="AE25" s="87">
        <f t="shared" si="3"/>
        <v>0.37787696334221477</v>
      </c>
      <c r="AF25" s="87">
        <f t="shared" si="0"/>
        <v>0.32804420709388465</v>
      </c>
      <c r="AG25" s="87">
        <f t="shared" si="0"/>
        <v>0.43578154636223493</v>
      </c>
      <c r="AI25" s="29">
        <v>0.15</v>
      </c>
    </row>
    <row r="26" spans="2:35" ht="19" customHeight="1" x14ac:dyDescent="0.35">
      <c r="B26" s="9">
        <v>1</v>
      </c>
      <c r="C26" s="32">
        <v>6.8349999999999991</v>
      </c>
      <c r="D26" s="16">
        <v>5.1839999999999993</v>
      </c>
      <c r="E26" s="16">
        <v>2.3999999999999986</v>
      </c>
      <c r="F26" s="17">
        <v>3.8039999999999989</v>
      </c>
      <c r="G26" s="17">
        <v>4.4079999999999995</v>
      </c>
      <c r="H26" s="17">
        <v>1.3129999999999988</v>
      </c>
      <c r="I26" s="17">
        <f>IF(  ABS( MAX( D26:H26 ) )  &gt;  ABS(  MIN(D26:H26 ) ),
                                                 (  SUM(D26:H26) - ABS( MAX(D26:H26) ) ) / 4,
                                                  (  SUM(D26:H26) +  ABS( MIN(D26:H26)  )  )   / 4 )</f>
        <v>2.9812499999999988</v>
      </c>
      <c r="J26" s="18">
        <f xml:space="preserve"> IF( I26 &gt; 0, MAX( -$K$3, -I26*$K$4 ), MIN( $K$3, -I26*$K$4 )  )</f>
        <v>-0.59624999999999984</v>
      </c>
      <c r="K26" s="12">
        <f>C26+J26</f>
        <v>6.2387499999999996</v>
      </c>
      <c r="P26" s="31"/>
      <c r="Q26" s="31" t="s">
        <v>30</v>
      </c>
      <c r="R26" s="77">
        <v>0</v>
      </c>
      <c r="S26" s="51">
        <f t="shared" si="10"/>
        <v>15.320000000000055</v>
      </c>
      <c r="T26" s="51">
        <f t="shared" si="10"/>
        <v>-0.90000000000006741</v>
      </c>
      <c r="U26" s="51">
        <f t="shared" si="10"/>
        <v>27.529999999999983</v>
      </c>
      <c r="V26" s="51">
        <f t="shared" si="10"/>
        <v>-15.535000000000132</v>
      </c>
      <c r="W26" s="52">
        <f t="shared" si="10"/>
        <v>-3.9599999999998663</v>
      </c>
      <c r="Z26" s="2">
        <v>19</v>
      </c>
      <c r="AA26" s="85">
        <v>5.7099085304201269E-2</v>
      </c>
      <c r="AB26" s="85">
        <f t="shared" si="1"/>
        <v>6.5663948099831448E-2</v>
      </c>
      <c r="AC26" s="85">
        <f t="shared" si="2"/>
        <v>4.8534222508571076E-2</v>
      </c>
      <c r="AD26" s="86"/>
      <c r="AE26" s="87">
        <f t="shared" si="3"/>
        <v>0.35798069331316223</v>
      </c>
      <c r="AF26" s="87">
        <f t="shared" si="0"/>
        <v>0.30833649947313779</v>
      </c>
      <c r="AG26" s="87">
        <f t="shared" si="0"/>
        <v>0.41612299934270963</v>
      </c>
      <c r="AI26" s="29">
        <v>0.15</v>
      </c>
    </row>
    <row r="27" spans="2:35" ht="19" customHeight="1" x14ac:dyDescent="0.35">
      <c r="B27" s="10">
        <v>2</v>
      </c>
      <c r="C27" s="33">
        <v>6.5540000000000003</v>
      </c>
      <c r="D27" s="19">
        <v>4.8930000000000007</v>
      </c>
      <c r="E27" s="15">
        <v>2.3769999999999998</v>
      </c>
      <c r="F27" s="15">
        <v>3.3960000000000008</v>
      </c>
      <c r="G27" s="15">
        <v>4.1580000000000004</v>
      </c>
      <c r="H27" s="15">
        <v>1.4409999999999998</v>
      </c>
      <c r="I27" s="15">
        <f t="shared" ref="I27:I35" si="11">IF(  ABS( MAX( D27:H27 ) )  &gt;  ABS(  MIN(D27:H27 ) ),
                                                 (  SUM(D27:H27) - ABS( MAX(D27:H27) ) ) / 4,
                                                  (  SUM(D27:H27) +  ABS( MIN(D27:H27)  )  )   / 4 )</f>
        <v>2.843</v>
      </c>
      <c r="J27" s="20">
        <f t="shared" ref="J27:J35" si="12" xml:space="preserve"> IF( I27 &gt; 0, MAX( -$K$3, -I27*$K$4 ), MIN( $K$3, -I27*$K$4 )  )</f>
        <v>-0.56859999999999999</v>
      </c>
      <c r="K27" s="13">
        <f t="shared" ref="K27:K35" si="13">C27+J27</f>
        <v>5.9854000000000003</v>
      </c>
      <c r="P27" s="31"/>
      <c r="Q27" s="31" t="s">
        <v>31</v>
      </c>
      <c r="R27" s="78">
        <v>0</v>
      </c>
      <c r="S27" s="53">
        <f t="shared" si="10"/>
        <v>14.754999999999976</v>
      </c>
      <c r="T27" s="53">
        <f t="shared" si="10"/>
        <v>-1.0799999999999699</v>
      </c>
      <c r="U27" s="53">
        <f t="shared" si="10"/>
        <v>27.025000000000034</v>
      </c>
      <c r="V27" s="53">
        <f t="shared" si="10"/>
        <v>-15.294999999999961</v>
      </c>
      <c r="W27" s="54">
        <f t="shared" si="10"/>
        <v>-4.2400000000000766</v>
      </c>
      <c r="Z27" s="2">
        <v>20</v>
      </c>
      <c r="AA27" s="85">
        <v>5.7017336308271105E-2</v>
      </c>
      <c r="AB27" s="85">
        <f t="shared" si="1"/>
        <v>6.5569936754511768E-2</v>
      </c>
      <c r="AC27" s="85">
        <f t="shared" si="2"/>
        <v>4.8464735862030435E-2</v>
      </c>
      <c r="AD27" s="86"/>
      <c r="AE27" s="87">
        <f t="shared" si="3"/>
        <v>0.3391554881933192</v>
      </c>
      <c r="AF27" s="87">
        <f t="shared" si="0"/>
        <v>0.28983564615146357</v>
      </c>
      <c r="AG27" s="87">
        <f t="shared" si="0"/>
        <v>0.39737482976482336</v>
      </c>
      <c r="AI27" s="29">
        <v>0.15</v>
      </c>
    </row>
    <row r="28" spans="2:35" ht="19" customHeight="1" x14ac:dyDescent="0.35">
      <c r="B28" s="10">
        <v>3</v>
      </c>
      <c r="C28" s="33">
        <v>6.4769999999999994</v>
      </c>
      <c r="D28" s="19">
        <v>4.7649999999999997</v>
      </c>
      <c r="E28" s="15">
        <v>2.5119999999999996</v>
      </c>
      <c r="F28" s="15">
        <v>3.2009999999999996</v>
      </c>
      <c r="G28" s="15">
        <v>4.0589999999999993</v>
      </c>
      <c r="H28" s="15">
        <v>1.6309999999999993</v>
      </c>
      <c r="I28" s="15">
        <f t="shared" si="11"/>
        <v>2.8507499999999988</v>
      </c>
      <c r="J28" s="20">
        <f t="shared" si="12"/>
        <v>-0.57014999999999982</v>
      </c>
      <c r="K28" s="13">
        <f t="shared" si="13"/>
        <v>5.9068499999999995</v>
      </c>
      <c r="P28" s="31"/>
      <c r="Q28" s="31" t="s">
        <v>32</v>
      </c>
      <c r="R28" s="78">
        <v>0</v>
      </c>
      <c r="S28" s="53">
        <f t="shared" si="10"/>
        <v>14.205000000000052</v>
      </c>
      <c r="T28" s="53">
        <f t="shared" si="10"/>
        <v>-1.0999999999999206</v>
      </c>
      <c r="U28" s="53">
        <f t="shared" si="10"/>
        <v>26.374999999999872</v>
      </c>
      <c r="V28" s="53">
        <f t="shared" si="10"/>
        <v>-14.944999999999958</v>
      </c>
      <c r="W28" s="54">
        <f t="shared" si="10"/>
        <v>-4.3499999999999792</v>
      </c>
      <c r="Z28" s="2">
        <v>21</v>
      </c>
      <c r="AA28" s="85">
        <v>5.6940458735811772E-2</v>
      </c>
      <c r="AB28" s="85">
        <f t="shared" si="1"/>
        <v>6.5481527546183527E-2</v>
      </c>
      <c r="AC28" s="85">
        <f t="shared" si="2"/>
        <v>4.8399389925440003E-2</v>
      </c>
      <c r="AD28" s="86"/>
      <c r="AE28" s="87">
        <f t="shared" si="3"/>
        <v>0.32133962772632158</v>
      </c>
      <c r="AF28" s="87">
        <f t="shared" si="0"/>
        <v>0.27246363369067872</v>
      </c>
      <c r="AG28" s="87">
        <f t="shared" si="0"/>
        <v>0.37949095500283808</v>
      </c>
      <c r="AI28" s="29">
        <v>0.15</v>
      </c>
    </row>
    <row r="29" spans="2:35" ht="19" customHeight="1" x14ac:dyDescent="0.35">
      <c r="B29" s="10">
        <v>4</v>
      </c>
      <c r="C29" s="33">
        <v>6.4369999999999994</v>
      </c>
      <c r="D29" s="19">
        <v>4.6419999999999995</v>
      </c>
      <c r="E29" s="15">
        <v>2.5999999999999992</v>
      </c>
      <c r="F29" s="15">
        <v>3.0869999999999993</v>
      </c>
      <c r="G29" s="15">
        <v>3.9619999999999993</v>
      </c>
      <c r="H29" s="15">
        <v>1.754999999999999</v>
      </c>
      <c r="I29" s="15">
        <f t="shared" si="11"/>
        <v>2.851</v>
      </c>
      <c r="J29" s="20">
        <f t="shared" si="12"/>
        <v>-0.57020000000000004</v>
      </c>
      <c r="K29" s="13">
        <f t="shared" si="13"/>
        <v>5.8667999999999996</v>
      </c>
      <c r="P29" s="31"/>
      <c r="Q29" s="31" t="s">
        <v>33</v>
      </c>
      <c r="R29" s="78">
        <v>0</v>
      </c>
      <c r="S29" s="53">
        <f t="shared" si="10"/>
        <v>13.594999999999926</v>
      </c>
      <c r="T29" s="53">
        <f t="shared" si="10"/>
        <v>-1.0750000000000344</v>
      </c>
      <c r="U29" s="53">
        <f t="shared" si="10"/>
        <v>25.669999999999998</v>
      </c>
      <c r="V29" s="53">
        <f t="shared" si="10"/>
        <v>-14.584999999999877</v>
      </c>
      <c r="W29" s="54">
        <f t="shared" si="10"/>
        <v>-4.4199999999999795</v>
      </c>
      <c r="Z29" s="2">
        <v>22</v>
      </c>
      <c r="AA29" s="85">
        <v>5.6868153889022999E-2</v>
      </c>
      <c r="AB29" s="85">
        <f t="shared" si="1"/>
        <v>6.5398376972376437E-2</v>
      </c>
      <c r="AC29" s="85">
        <f t="shared" si="2"/>
        <v>4.8337930805669546E-2</v>
      </c>
      <c r="AD29" s="86"/>
      <c r="AE29" s="87">
        <f t="shared" si="3"/>
        <v>0.30447563739557376</v>
      </c>
      <c r="AF29" s="87">
        <f t="shared" si="0"/>
        <v>0.2561482167924371</v>
      </c>
      <c r="AG29" s="87">
        <f t="shared" si="0"/>
        <v>0.36242826276613088</v>
      </c>
      <c r="AI29" s="29">
        <v>0.15</v>
      </c>
    </row>
    <row r="30" spans="2:35" ht="19" customHeight="1" thickBot="1" x14ac:dyDescent="0.4">
      <c r="B30" s="10">
        <v>5</v>
      </c>
      <c r="C30" s="34">
        <v>6.4320000000000004</v>
      </c>
      <c r="D30" s="21">
        <v>4.5630000000000006</v>
      </c>
      <c r="E30" s="22">
        <v>2.6690000000000005</v>
      </c>
      <c r="F30" s="22">
        <v>3.0110000000000006</v>
      </c>
      <c r="G30" s="22">
        <v>3.8800000000000003</v>
      </c>
      <c r="H30" s="22">
        <v>1.8490000000000002</v>
      </c>
      <c r="I30" s="22">
        <f t="shared" si="11"/>
        <v>2.8522500000000006</v>
      </c>
      <c r="J30" s="23">
        <f t="shared" si="12"/>
        <v>-0.57045000000000012</v>
      </c>
      <c r="K30" s="41">
        <f t="shared" si="13"/>
        <v>5.8615500000000003</v>
      </c>
      <c r="P30" s="31"/>
      <c r="Q30" s="31" t="s">
        <v>34</v>
      </c>
      <c r="R30" s="79">
        <v>0</v>
      </c>
      <c r="S30" s="55">
        <f t="shared" si="10"/>
        <v>13.109999999999996</v>
      </c>
      <c r="T30" s="55">
        <f t="shared" si="10"/>
        <v>-1.2150000000001049</v>
      </c>
      <c r="U30" s="55">
        <f t="shared" si="10"/>
        <v>25.075000000000028</v>
      </c>
      <c r="V30" s="55">
        <f t="shared" si="10"/>
        <v>-14.234999999999943</v>
      </c>
      <c r="W30" s="56">
        <f t="shared" si="10"/>
        <v>-4.3699999999999992</v>
      </c>
      <c r="Z30" s="2">
        <v>23</v>
      </c>
      <c r="AA30" s="85">
        <v>5.6800129264983346E-2</v>
      </c>
      <c r="AB30" s="85">
        <f t="shared" si="1"/>
        <v>6.5320148654730847E-2</v>
      </c>
      <c r="AC30" s="85">
        <f t="shared" si="2"/>
        <v>4.8280109875235844E-2</v>
      </c>
      <c r="AD30" s="86"/>
      <c r="AE30" s="87">
        <f t="shared" si="3"/>
        <v>0.28850988729784494</v>
      </c>
      <c r="AF30" s="87">
        <f t="shared" si="0"/>
        <v>0.24082237060167996</v>
      </c>
      <c r="AG30" s="87">
        <f t="shared" si="0"/>
        <v>0.34614632506030801</v>
      </c>
      <c r="AI30" s="29">
        <v>0.15</v>
      </c>
    </row>
    <row r="31" spans="2:35" ht="19" customHeight="1" x14ac:dyDescent="0.35">
      <c r="B31" s="10">
        <v>6</v>
      </c>
      <c r="C31" s="33">
        <v>6.4229999999999992</v>
      </c>
      <c r="D31" s="19">
        <v>4.496999999999999</v>
      </c>
      <c r="E31" s="15">
        <v>2.6999999999999993</v>
      </c>
      <c r="F31" s="15">
        <v>2.9389999999999987</v>
      </c>
      <c r="G31" s="15">
        <v>3.7879999999999994</v>
      </c>
      <c r="H31" s="15">
        <v>1.8979999999999997</v>
      </c>
      <c r="I31" s="39">
        <f t="shared" si="11"/>
        <v>2.8312499999999989</v>
      </c>
      <c r="J31" s="20">
        <f t="shared" si="12"/>
        <v>-0.56624999999999981</v>
      </c>
      <c r="K31" s="40">
        <f t="shared" si="13"/>
        <v>5.856749999999999</v>
      </c>
      <c r="Z31" s="2">
        <v>24</v>
      </c>
      <c r="AA31" s="85">
        <v>5.6736102955742052E-2</v>
      </c>
      <c r="AB31" s="85">
        <f t="shared" si="1"/>
        <v>6.5246518399103351E-2</v>
      </c>
      <c r="AC31" s="85">
        <f t="shared" si="2"/>
        <v>4.8225687512380745E-2</v>
      </c>
      <c r="AD31" s="86"/>
      <c r="AE31" s="87">
        <f t="shared" si="3"/>
        <v>0.27339224325641459</v>
      </c>
      <c r="AF31" s="87">
        <f t="shared" si="0"/>
        <v>0.22642381263587399</v>
      </c>
      <c r="AG31" s="87">
        <f t="shared" si="0"/>
        <v>0.33060715057078377</v>
      </c>
      <c r="AI31" s="29">
        <v>0.15</v>
      </c>
    </row>
    <row r="32" spans="2:35" ht="19" customHeight="1" thickBot="1" x14ac:dyDescent="0.4">
      <c r="B32" s="10">
        <v>7</v>
      </c>
      <c r="C32" s="33">
        <v>6.4060000000000006</v>
      </c>
      <c r="D32" s="19">
        <v>4.4300000000000006</v>
      </c>
      <c r="E32" s="15">
        <v>2.7020000000000008</v>
      </c>
      <c r="F32" s="15">
        <v>2.87</v>
      </c>
      <c r="G32" s="15">
        <v>3.6910000000000007</v>
      </c>
      <c r="H32" s="15">
        <v>1.9180000000000001</v>
      </c>
      <c r="I32" s="15">
        <f t="shared" si="11"/>
        <v>2.7952500000000011</v>
      </c>
      <c r="J32" s="20">
        <f t="shared" si="12"/>
        <v>-0.55905000000000027</v>
      </c>
      <c r="K32" s="13">
        <f t="shared" si="13"/>
        <v>5.8469500000000005</v>
      </c>
      <c r="Z32" s="2">
        <v>25</v>
      </c>
      <c r="AA32" s="85">
        <v>5.6675806294209874E-2</v>
      </c>
      <c r="AB32" s="85">
        <f t="shared" si="1"/>
        <v>6.5177177238341349E-2</v>
      </c>
      <c r="AC32" s="85">
        <f t="shared" si="2"/>
        <v>4.8174435350078391E-2</v>
      </c>
      <c r="AD32" s="86"/>
      <c r="AE32" s="87">
        <f t="shared" si="3"/>
        <v>0.25907576204744764</v>
      </c>
      <c r="AF32" s="87">
        <f t="shared" si="0"/>
        <v>0.21289458353791565</v>
      </c>
      <c r="AG32" s="87">
        <f t="shared" si="0"/>
        <v>0.31577496952575179</v>
      </c>
      <c r="AI32" s="29">
        <v>0.15</v>
      </c>
    </row>
    <row r="33" spans="2:35" ht="19" customHeight="1" thickBot="1" x14ac:dyDescent="0.4">
      <c r="B33" s="10">
        <v>8</v>
      </c>
      <c r="C33" s="33">
        <v>6.3839999999999995</v>
      </c>
      <c r="D33" s="19">
        <v>4.3579999999999997</v>
      </c>
      <c r="E33" s="15">
        <v>2.6869999999999994</v>
      </c>
      <c r="F33" s="15">
        <v>2.8009999999999993</v>
      </c>
      <c r="G33" s="15">
        <v>3.5959999999999996</v>
      </c>
      <c r="H33" s="15">
        <v>1.9189999999999996</v>
      </c>
      <c r="I33" s="15">
        <f t="shared" si="11"/>
        <v>2.7507499999999991</v>
      </c>
      <c r="J33" s="20">
        <f t="shared" si="12"/>
        <v>-0.55014999999999981</v>
      </c>
      <c r="K33" s="13">
        <f t="shared" si="13"/>
        <v>5.83385</v>
      </c>
      <c r="Q33" s="57">
        <f>K5</f>
        <v>20</v>
      </c>
      <c r="R33" s="2"/>
      <c r="S33" s="63" t="str">
        <f>S7</f>
        <v>20240229</v>
      </c>
      <c r="T33" s="63" t="str">
        <f t="shared" ref="T33:V33" si="14">T7</f>
        <v>20240331</v>
      </c>
      <c r="U33" s="63" t="str">
        <f t="shared" si="14"/>
        <v>20240430</v>
      </c>
      <c r="V33" s="63" t="str">
        <f t="shared" si="14"/>
        <v>20240531</v>
      </c>
      <c r="Z33" s="2">
        <v>26</v>
      </c>
      <c r="AA33" s="85">
        <v>5.6618985301327696E-2</v>
      </c>
      <c r="AB33" s="85">
        <f t="shared" si="1"/>
        <v>6.511183309652685E-2</v>
      </c>
      <c r="AC33" s="85">
        <f t="shared" si="2"/>
        <v>4.8126137506128541E-2</v>
      </c>
      <c r="AD33" s="86"/>
      <c r="AE33" s="87">
        <f t="shared" si="3"/>
        <v>0.24551642394585835</v>
      </c>
      <c r="AF33" s="87">
        <f t="shared" si="0"/>
        <v>0.20018067766942477</v>
      </c>
      <c r="AG33" s="87">
        <f t="shared" si="0"/>
        <v>0.30161604603378822</v>
      </c>
      <c r="AI33" s="29">
        <v>0.15</v>
      </c>
    </row>
    <row r="34" spans="2:35" ht="19" customHeight="1" x14ac:dyDescent="0.35">
      <c r="B34" s="10">
        <v>9</v>
      </c>
      <c r="C34" s="33">
        <v>6.36</v>
      </c>
      <c r="D34" s="19">
        <v>4.2810000000000006</v>
      </c>
      <c r="E34" s="15">
        <v>2.661</v>
      </c>
      <c r="F34" s="15">
        <v>2.7410000000000005</v>
      </c>
      <c r="G34" s="15">
        <v>3.5080000000000005</v>
      </c>
      <c r="H34" s="15">
        <v>1.9089999999999998</v>
      </c>
      <c r="I34" s="15">
        <f t="shared" si="11"/>
        <v>2.7047500000000002</v>
      </c>
      <c r="J34" s="20">
        <f t="shared" si="12"/>
        <v>-0.54095000000000004</v>
      </c>
      <c r="K34" s="13">
        <f t="shared" si="13"/>
        <v>5.8190500000000007</v>
      </c>
      <c r="P34" s="31"/>
      <c r="Q34" s="31" t="s">
        <v>25</v>
      </c>
      <c r="R34" s="77">
        <v>0</v>
      </c>
      <c r="S34" s="58">
        <f>IF( AND( ABS(S21) &gt; $Q$33,  SIGN(S21) &lt;&gt; SIGN(T21)  ),  1,  0  )</f>
        <v>0</v>
      </c>
      <c r="T34" s="58">
        <f t="shared" ref="T34:V34" si="15">IF( AND( ABS(T21) &gt; $Q$33,  SIGN(T21) &lt;&gt; SIGN(U21)  ),  1,  0  )</f>
        <v>0</v>
      </c>
      <c r="U34" s="58">
        <f t="shared" si="15"/>
        <v>0</v>
      </c>
      <c r="V34" s="58">
        <f t="shared" si="15"/>
        <v>0</v>
      </c>
      <c r="W34" s="80">
        <v>0</v>
      </c>
      <c r="Z34" s="2">
        <v>27</v>
      </c>
      <c r="AA34" s="85">
        <v>5.6565401316104547E-2</v>
      </c>
      <c r="AB34" s="85">
        <f t="shared" si="1"/>
        <v>6.5050211513520223E-2</v>
      </c>
      <c r="AC34" s="85">
        <f t="shared" si="2"/>
        <v>4.8080591118688863E-2</v>
      </c>
      <c r="AD34" s="86"/>
      <c r="AE34" s="87">
        <f t="shared" si="3"/>
        <v>0.23267289691645193</v>
      </c>
      <c r="AF34" s="87">
        <f t="shared" si="0"/>
        <v>0.18823171607306863</v>
      </c>
      <c r="AG34" s="87">
        <f t="shared" si="0"/>
        <v>0.28809851368997957</v>
      </c>
      <c r="AI34" s="29">
        <v>0.15</v>
      </c>
    </row>
    <row r="35" spans="2:35" ht="19" customHeight="1" thickBot="1" x14ac:dyDescent="0.4">
      <c r="B35" s="11">
        <v>10</v>
      </c>
      <c r="C35" s="34">
        <v>6.3339999999999996</v>
      </c>
      <c r="D35" s="21">
        <v>4.1969999999999992</v>
      </c>
      <c r="E35" s="22">
        <v>2.6269999999999998</v>
      </c>
      <c r="F35" s="22">
        <v>2.6829999999999994</v>
      </c>
      <c r="G35" s="22">
        <v>3.4269999999999996</v>
      </c>
      <c r="H35" s="22">
        <v>1.8899999999999997</v>
      </c>
      <c r="I35" s="22">
        <f t="shared" si="11"/>
        <v>2.6567499999999997</v>
      </c>
      <c r="J35" s="23">
        <f t="shared" si="12"/>
        <v>-0.53134999999999999</v>
      </c>
      <c r="K35" s="14">
        <f t="shared" si="13"/>
        <v>5.8026499999999999</v>
      </c>
      <c r="P35" s="31"/>
      <c r="Q35" s="31" t="s">
        <v>26</v>
      </c>
      <c r="R35" s="78">
        <v>0</v>
      </c>
      <c r="S35" s="59">
        <f t="shared" ref="S35:V43" si="16">IF( AND( ABS(S22) &gt; $Q$33,  SIGN(S22) &lt;&gt; SIGN(T22)  ),  1,  0  )</f>
        <v>0</v>
      </c>
      <c r="T35" s="59">
        <f t="shared" si="16"/>
        <v>0</v>
      </c>
      <c r="U35" s="59">
        <f t="shared" si="16"/>
        <v>1</v>
      </c>
      <c r="V35" s="59">
        <f t="shared" si="16"/>
        <v>0</v>
      </c>
      <c r="W35" s="81">
        <v>0</v>
      </c>
      <c r="Z35" s="2">
        <v>28</v>
      </c>
      <c r="AA35" s="85">
        <v>5.6514831073020577E-2</v>
      </c>
      <c r="AB35" s="85">
        <f t="shared" si="1"/>
        <v>6.4992055733973653E-2</v>
      </c>
      <c r="AC35" s="85">
        <f t="shared" si="2"/>
        <v>4.8037606412067488E-2</v>
      </c>
      <c r="AD35" s="86"/>
      <c r="AE35" s="87">
        <f t="shared" si="3"/>
        <v>0.22050632771229839</v>
      </c>
      <c r="AF35" s="87">
        <f t="shared" si="0"/>
        <v>0.17700065558532033</v>
      </c>
      <c r="AG35" s="87">
        <f t="shared" si="0"/>
        <v>0.27519223091988954</v>
      </c>
      <c r="AI35" s="29">
        <v>0.15</v>
      </c>
    </row>
    <row r="36" spans="2:35" ht="19" customHeight="1" x14ac:dyDescent="0.35">
      <c r="P36" s="31"/>
      <c r="Q36" s="31" t="s">
        <v>27</v>
      </c>
      <c r="R36" s="78">
        <v>0</v>
      </c>
      <c r="S36" s="59">
        <f t="shared" si="16"/>
        <v>0</v>
      </c>
      <c r="T36" s="59">
        <f t="shared" si="16"/>
        <v>0</v>
      </c>
      <c r="U36" s="59">
        <f t="shared" si="16"/>
        <v>1</v>
      </c>
      <c r="V36" s="59">
        <f t="shared" si="16"/>
        <v>0</v>
      </c>
      <c r="W36" s="81">
        <v>0</v>
      </c>
      <c r="Z36" s="2">
        <v>29</v>
      </c>
      <c r="AA36" s="85">
        <v>5.6467066411321598E-2</v>
      </c>
      <c r="AB36" s="85">
        <f t="shared" si="1"/>
        <v>6.4937126373019835E-2</v>
      </c>
      <c r="AC36" s="85">
        <f t="shared" si="2"/>
        <v>4.7997006449623354E-2</v>
      </c>
      <c r="AD36" s="86"/>
      <c r="AE36" s="87">
        <f t="shared" si="3"/>
        <v>0.20898015592306779</v>
      </c>
      <c r="AF36" s="87">
        <f t="shared" si="0"/>
        <v>0.16644352891739528</v>
      </c>
      <c r="AG36" s="87">
        <f t="shared" si="0"/>
        <v>0.26286865309972229</v>
      </c>
      <c r="AI36" s="29">
        <v>0.15</v>
      </c>
    </row>
    <row r="37" spans="2:35" ht="19" customHeight="1" x14ac:dyDescent="0.35">
      <c r="P37" s="31"/>
      <c r="Q37" s="31" t="s">
        <v>28</v>
      </c>
      <c r="R37" s="78">
        <v>0</v>
      </c>
      <c r="S37" s="59">
        <f t="shared" si="16"/>
        <v>0</v>
      </c>
      <c r="T37" s="59">
        <f t="shared" si="16"/>
        <v>0</v>
      </c>
      <c r="U37" s="59">
        <f t="shared" si="16"/>
        <v>1</v>
      </c>
      <c r="V37" s="59">
        <f t="shared" si="16"/>
        <v>0</v>
      </c>
      <c r="W37" s="81">
        <v>0</v>
      </c>
      <c r="Z37" s="2">
        <v>30</v>
      </c>
      <c r="AA37" s="85">
        <v>5.642191374550487E-2</v>
      </c>
      <c r="AB37" s="85">
        <f t="shared" si="1"/>
        <v>6.4885200807330595E-2</v>
      </c>
      <c r="AC37" s="85">
        <f t="shared" si="2"/>
        <v>4.7958626683679138E-2</v>
      </c>
      <c r="AD37" s="86"/>
      <c r="AE37" s="87">
        <f t="shared" si="3"/>
        <v>0.19805994766573606</v>
      </c>
      <c r="AF37" s="87">
        <f t="shared" si="0"/>
        <v>0.15651921137846617</v>
      </c>
      <c r="AG37" s="87">
        <f t="shared" si="0"/>
        <v>0.25110071896862718</v>
      </c>
      <c r="AI37" s="29">
        <v>0.15</v>
      </c>
    </row>
    <row r="38" spans="2:35" ht="19" customHeight="1" thickBot="1" x14ac:dyDescent="0.4">
      <c r="P38" s="31"/>
      <c r="Q38" s="31" t="s">
        <v>29</v>
      </c>
      <c r="R38" s="78">
        <v>0</v>
      </c>
      <c r="S38" s="59">
        <f t="shared" si="16"/>
        <v>0</v>
      </c>
      <c r="T38" s="59">
        <f t="shared" si="16"/>
        <v>0</v>
      </c>
      <c r="U38" s="59">
        <f t="shared" si="16"/>
        <v>1</v>
      </c>
      <c r="V38" s="59">
        <f t="shared" si="16"/>
        <v>0</v>
      </c>
      <c r="W38" s="81">
        <v>0</v>
      </c>
      <c r="Z38" s="2">
        <v>31</v>
      </c>
      <c r="AA38" s="85">
        <v>5.637919338774311E-2</v>
      </c>
      <c r="AB38" s="85">
        <f t="shared" si="1"/>
        <v>6.4836072395904568E-2</v>
      </c>
      <c r="AC38" s="85">
        <f t="shared" si="2"/>
        <v>4.7922314379581644E-2</v>
      </c>
      <c r="AD38" s="86"/>
      <c r="AE38" s="87">
        <f t="shared" si="3"/>
        <v>0.18771324615021504</v>
      </c>
      <c r="AF38" s="87">
        <f t="shared" si="0"/>
        <v>0.14718921062261109</v>
      </c>
      <c r="AG38" s="87">
        <f t="shared" si="0"/>
        <v>0.23986274924956913</v>
      </c>
      <c r="AI38" s="29">
        <v>0.15</v>
      </c>
    </row>
    <row r="39" spans="2:35" ht="19" customHeight="1" x14ac:dyDescent="0.35">
      <c r="B39" s="5"/>
      <c r="C39" s="2" t="s">
        <v>5</v>
      </c>
      <c r="D39" s="140" t="s">
        <v>14</v>
      </c>
      <c r="E39" s="141"/>
      <c r="F39" s="141"/>
      <c r="G39" s="141"/>
      <c r="H39" s="141"/>
      <c r="I39" s="142"/>
      <c r="K39" s="143" t="s">
        <v>20</v>
      </c>
      <c r="P39" s="31"/>
      <c r="Q39" s="31" t="s">
        <v>30</v>
      </c>
      <c r="R39" s="77">
        <v>0</v>
      </c>
      <c r="S39" s="58">
        <f t="shared" si="16"/>
        <v>0</v>
      </c>
      <c r="T39" s="58">
        <f t="shared" si="16"/>
        <v>0</v>
      </c>
      <c r="U39" s="58">
        <f t="shared" si="16"/>
        <v>1</v>
      </c>
      <c r="V39" s="58">
        <f t="shared" si="16"/>
        <v>0</v>
      </c>
      <c r="W39" s="80">
        <v>0</v>
      </c>
      <c r="Z39" s="2">
        <v>32</v>
      </c>
      <c r="AA39" s="85">
        <v>5.6338738785861819E-2</v>
      </c>
      <c r="AB39" s="85">
        <f t="shared" si="1"/>
        <v>6.4789549603741087E-2</v>
      </c>
      <c r="AC39" s="85">
        <f t="shared" si="2"/>
        <v>4.7887927967982545E-2</v>
      </c>
      <c r="AD39" s="86"/>
      <c r="AE39" s="87">
        <f t="shared" si="3"/>
        <v>0.17790943680113858</v>
      </c>
      <c r="AF39" s="87">
        <f t="shared" si="0"/>
        <v>0.13841747638540738</v>
      </c>
      <c r="AG39" s="87">
        <f t="shared" si="0"/>
        <v>0.22913035573015891</v>
      </c>
      <c r="AI39" s="29">
        <v>0.15</v>
      </c>
    </row>
    <row r="40" spans="2:35" ht="19" customHeight="1" x14ac:dyDescent="0.35">
      <c r="B40" s="3"/>
      <c r="C40" s="4" t="s">
        <v>1</v>
      </c>
      <c r="D40" s="6" t="s">
        <v>0</v>
      </c>
      <c r="E40" s="6" t="s">
        <v>13</v>
      </c>
      <c r="F40" s="6" t="s">
        <v>2</v>
      </c>
      <c r="G40" s="6" t="s">
        <v>3</v>
      </c>
      <c r="H40" s="6" t="s">
        <v>4</v>
      </c>
      <c r="I40" s="7" t="s">
        <v>6</v>
      </c>
      <c r="J40" s="8" t="s">
        <v>7</v>
      </c>
      <c r="K40" s="144"/>
      <c r="P40" s="31"/>
      <c r="Q40" s="31" t="s">
        <v>31</v>
      </c>
      <c r="R40" s="78">
        <v>0</v>
      </c>
      <c r="S40" s="59">
        <f t="shared" si="16"/>
        <v>0</v>
      </c>
      <c r="T40" s="59">
        <f t="shared" si="16"/>
        <v>0</v>
      </c>
      <c r="U40" s="59">
        <f t="shared" si="16"/>
        <v>1</v>
      </c>
      <c r="V40" s="59">
        <f t="shared" si="16"/>
        <v>0</v>
      </c>
      <c r="W40" s="81">
        <v>0</v>
      </c>
      <c r="Z40" s="2">
        <v>33</v>
      </c>
      <c r="AA40" s="85">
        <v>5.6300395721263996E-2</v>
      </c>
      <c r="AB40" s="85">
        <f t="shared" si="1"/>
        <v>6.474545507945359E-2</v>
      </c>
      <c r="AC40" s="85">
        <f t="shared" si="2"/>
        <v>4.7855336363074395E-2</v>
      </c>
      <c r="AD40" s="86"/>
      <c r="AE40" s="87">
        <f t="shared" si="3"/>
        <v>0.1686196249896241</v>
      </c>
      <c r="AF40" s="87">
        <f t="shared" si="0"/>
        <v>0.13017022765905129</v>
      </c>
      <c r="AG40" s="87">
        <f t="shared" si="0"/>
        <v>0.21888035933493682</v>
      </c>
      <c r="AI40" s="29">
        <v>0.15</v>
      </c>
    </row>
    <row r="41" spans="2:35" ht="19" customHeight="1" thickBot="1" x14ac:dyDescent="0.4">
      <c r="B41" s="25">
        <v>20240430</v>
      </c>
      <c r="C41" s="2" t="s">
        <v>10</v>
      </c>
      <c r="D41" s="2" t="s">
        <v>8</v>
      </c>
      <c r="E41" s="2" t="s">
        <v>9</v>
      </c>
      <c r="F41" s="2" t="s">
        <v>11</v>
      </c>
      <c r="G41" s="2" t="s">
        <v>12</v>
      </c>
      <c r="H41" s="2" t="s">
        <v>15</v>
      </c>
      <c r="I41" s="2"/>
      <c r="J41" s="2"/>
      <c r="P41" s="31"/>
      <c r="Q41" s="31" t="s">
        <v>32</v>
      </c>
      <c r="R41" s="78">
        <v>0</v>
      </c>
      <c r="S41" s="59">
        <f t="shared" si="16"/>
        <v>0</v>
      </c>
      <c r="T41" s="59">
        <f t="shared" si="16"/>
        <v>0</v>
      </c>
      <c r="U41" s="59">
        <f t="shared" si="16"/>
        <v>1</v>
      </c>
      <c r="V41" s="59">
        <f t="shared" si="16"/>
        <v>0</v>
      </c>
      <c r="W41" s="81">
        <v>0</v>
      </c>
      <c r="Z41" s="2">
        <v>34</v>
      </c>
      <c r="AA41" s="85">
        <v>5.6264021497492545E-2</v>
      </c>
      <c r="AB41" s="85">
        <f t="shared" si="1"/>
        <v>6.4703624722116423E-2</v>
      </c>
      <c r="AC41" s="85">
        <f t="shared" si="2"/>
        <v>4.7824418272868659E-2</v>
      </c>
      <c r="AD41" s="86"/>
      <c r="AE41" s="87">
        <f t="shared" si="3"/>
        <v>0.15981652473831906</v>
      </c>
      <c r="AF41" s="87">
        <f t="shared" si="0"/>
        <v>0.12241579515442727</v>
      </c>
      <c r="AG41" s="87">
        <f t="shared" si="0"/>
        <v>0.20909071595472045</v>
      </c>
      <c r="AI41" s="29">
        <v>0.15</v>
      </c>
    </row>
    <row r="42" spans="2:35" ht="19" customHeight="1" x14ac:dyDescent="0.35">
      <c r="B42" s="9">
        <v>1</v>
      </c>
      <c r="C42" s="32">
        <v>6.8930000000000007</v>
      </c>
      <c r="D42" s="16">
        <v>5.1210000000000004</v>
      </c>
      <c r="E42" s="16">
        <v>2.4420000000000002</v>
      </c>
      <c r="F42" s="17">
        <v>3.7850000000000006</v>
      </c>
      <c r="G42" s="17">
        <v>4.4310000000000009</v>
      </c>
      <c r="H42" s="17">
        <v>1.2630000000000008</v>
      </c>
      <c r="I42" s="17">
        <f>IF(  ABS( MAX( D42:H42 ) )  &gt;  ABS(  MIN(D42:H42 ) ),
                                                 (  SUM(D42:H42) - ABS( MAX(D42:H42) ) ) / 4,
                                                  (  SUM(D42:H42) +  ABS( MIN(D42:H42)  )  )   / 4 )</f>
        <v>2.9802500000000003</v>
      </c>
      <c r="J42" s="18">
        <f xml:space="preserve"> IF( I42 &gt; 0, MAX( -$K$3, -I42*$K$4 ), MIN( $K$3, -I42*$K$4 )  )</f>
        <v>-0.59605000000000008</v>
      </c>
      <c r="K42" s="12">
        <f>C42+J42</f>
        <v>6.2969500000000007</v>
      </c>
      <c r="P42" s="31"/>
      <c r="Q42" s="31" t="s">
        <v>33</v>
      </c>
      <c r="R42" s="78">
        <v>0</v>
      </c>
      <c r="S42" s="59">
        <f t="shared" si="16"/>
        <v>0</v>
      </c>
      <c r="T42" s="59">
        <f t="shared" si="16"/>
        <v>0</v>
      </c>
      <c r="U42" s="59">
        <f t="shared" si="16"/>
        <v>1</v>
      </c>
      <c r="V42" s="59">
        <f t="shared" si="16"/>
        <v>0</v>
      </c>
      <c r="W42" s="81">
        <v>0</v>
      </c>
      <c r="Z42" s="2">
        <v>35</v>
      </c>
      <c r="AA42" s="85">
        <v>5.6229484140343677E-2</v>
      </c>
      <c r="AB42" s="85">
        <f t="shared" si="1"/>
        <v>6.4663906761395218E-2</v>
      </c>
      <c r="AC42" s="85">
        <f t="shared" si="2"/>
        <v>4.7795061519292123E-2</v>
      </c>
      <c r="AD42" s="86"/>
      <c r="AE42" s="87">
        <f t="shared" si="3"/>
        <v>0.15147435702003265</v>
      </c>
      <c r="AF42" s="87">
        <f t="shared" si="0"/>
        <v>0.11512447722935534</v>
      </c>
      <c r="AG42" s="87">
        <f t="shared" si="0"/>
        <v>0.19974044899393176</v>
      </c>
      <c r="AI42" s="29">
        <v>0.15</v>
      </c>
    </row>
    <row r="43" spans="2:35" ht="19" customHeight="1" thickBot="1" x14ac:dyDescent="0.4">
      <c r="B43" s="10">
        <v>2</v>
      </c>
      <c r="C43" s="33">
        <v>6.657</v>
      </c>
      <c r="D43" s="19">
        <v>4.875</v>
      </c>
      <c r="E43" s="15">
        <v>2.3959999999999999</v>
      </c>
      <c r="F43" s="15">
        <v>3.46</v>
      </c>
      <c r="G43" s="15">
        <v>4.1950000000000003</v>
      </c>
      <c r="H43" s="15">
        <v>1.3520000000000003</v>
      </c>
      <c r="I43" s="15">
        <f t="shared" ref="I43:I45" si="17">IF(  ABS( MAX( D43:H43 ) )  &gt;  ABS(  MIN(D43:H43 ) ),
                                                 (  SUM(D43:H43) - ABS( MAX(D43:H43) ) ) / 4,
                                                  (  SUM(D43:H43) +  ABS( MIN(D43:H43)  )  )   / 4 )</f>
        <v>2.8507499999999997</v>
      </c>
      <c r="J43" s="20">
        <f t="shared" ref="J43:J45" si="18" xml:space="preserve"> IF( I43 &gt; 0, MAX( -$K$3, -I43*$K$4 ), MIN( $K$3, -I43*$K$4 )  )</f>
        <v>-0.57014999999999993</v>
      </c>
      <c r="K43" s="13">
        <f t="shared" ref="K43:K51" si="19">C43+J43</f>
        <v>6.0868500000000001</v>
      </c>
      <c r="P43" s="31"/>
      <c r="Q43" s="31" t="s">
        <v>34</v>
      </c>
      <c r="R43" s="79">
        <v>0</v>
      </c>
      <c r="S43" s="60">
        <f t="shared" si="16"/>
        <v>0</v>
      </c>
      <c r="T43" s="60">
        <f t="shared" si="16"/>
        <v>0</v>
      </c>
      <c r="U43" s="60">
        <f t="shared" si="16"/>
        <v>1</v>
      </c>
      <c r="V43" s="60">
        <f t="shared" si="16"/>
        <v>0</v>
      </c>
      <c r="W43" s="82">
        <v>0</v>
      </c>
      <c r="Z43" s="2">
        <v>36</v>
      </c>
      <c r="AA43" s="85">
        <v>5.6196661623412414E-2</v>
      </c>
      <c r="AB43" s="85">
        <f t="shared" si="1"/>
        <v>6.462616086692427E-2</v>
      </c>
      <c r="AC43" s="85">
        <f t="shared" si="2"/>
        <v>4.776716237990055E-2</v>
      </c>
      <c r="AD43" s="86"/>
      <c r="AE43" s="87">
        <f t="shared" si="3"/>
        <v>0.1435687564840214</v>
      </c>
      <c r="AF43" s="87">
        <f t="shared" si="0"/>
        <v>0.1082684077365674</v>
      </c>
      <c r="AG43" s="87">
        <f t="shared" si="0"/>
        <v>0.19080958776028342</v>
      </c>
      <c r="AI43" s="29">
        <v>0.15</v>
      </c>
    </row>
    <row r="44" spans="2:35" ht="19" customHeight="1" x14ac:dyDescent="0.35">
      <c r="B44" s="10">
        <v>3</v>
      </c>
      <c r="C44" s="33">
        <v>6.6150000000000002</v>
      </c>
      <c r="D44" s="19">
        <v>4.7910000000000004</v>
      </c>
      <c r="E44" s="15">
        <v>2.5140000000000002</v>
      </c>
      <c r="F44" s="15">
        <v>3.3110000000000004</v>
      </c>
      <c r="G44" s="15">
        <v>4.1240000000000006</v>
      </c>
      <c r="H44" s="15">
        <v>1.5449999999999999</v>
      </c>
      <c r="I44" s="15">
        <f t="shared" si="17"/>
        <v>2.8735000000000008</v>
      </c>
      <c r="J44" s="20">
        <f t="shared" si="18"/>
        <v>-0.57470000000000021</v>
      </c>
      <c r="K44" s="13">
        <f t="shared" si="19"/>
        <v>6.0403000000000002</v>
      </c>
      <c r="Z44" s="2">
        <v>37</v>
      </c>
      <c r="AA44" s="85">
        <v>5.6165441127952631E-2</v>
      </c>
      <c r="AB44" s="85">
        <f t="shared" si="1"/>
        <v>6.4590257297145515E-2</v>
      </c>
      <c r="AC44" s="85">
        <f t="shared" si="2"/>
        <v>4.7740624958759734E-2</v>
      </c>
      <c r="AD44" s="86"/>
      <c r="AE44" s="87">
        <f t="shared" si="3"/>
        <v>0.1360766856216</v>
      </c>
      <c r="AF44" s="87">
        <f t="shared" si="0"/>
        <v>0.10182143447270786</v>
      </c>
      <c r="AG44" s="87">
        <f t="shared" si="0"/>
        <v>0.18227911095731891</v>
      </c>
      <c r="AI44" s="29">
        <v>0.15</v>
      </c>
    </row>
    <row r="45" spans="2:35" ht="19" customHeight="1" x14ac:dyDescent="0.35">
      <c r="B45" s="10">
        <v>4</v>
      </c>
      <c r="C45" s="33">
        <v>6.593</v>
      </c>
      <c r="D45" s="19">
        <v>4.6859999999999999</v>
      </c>
      <c r="E45" s="15">
        <v>2.6070000000000002</v>
      </c>
      <c r="F45" s="15">
        <v>3.1830000000000003</v>
      </c>
      <c r="G45" s="15">
        <v>4.0459999999999994</v>
      </c>
      <c r="H45" s="15">
        <v>1.6829999999999998</v>
      </c>
      <c r="I45" s="15">
        <f t="shared" si="17"/>
        <v>2.8797499999999996</v>
      </c>
      <c r="J45" s="20">
        <f t="shared" si="18"/>
        <v>-0.57594999999999996</v>
      </c>
      <c r="K45" s="13">
        <f t="shared" si="19"/>
        <v>6.0170500000000002</v>
      </c>
      <c r="Q45" s="64"/>
      <c r="R45" s="64" t="s">
        <v>39</v>
      </c>
      <c r="Z45" s="2">
        <v>38</v>
      </c>
      <c r="AA45" s="85">
        <v>5.613571834233233E-2</v>
      </c>
      <c r="AB45" s="85">
        <f t="shared" si="1"/>
        <v>6.4556076093682177E-2</v>
      </c>
      <c r="AC45" s="85">
        <f t="shared" si="2"/>
        <v>4.7715360590982477E-2</v>
      </c>
      <c r="AD45" s="86"/>
      <c r="AE45" s="87">
        <f t="shared" si="3"/>
        <v>0.1289763555307924</v>
      </c>
      <c r="AF45" s="87">
        <f t="shared" si="0"/>
        <v>9.5759007099211077E-2</v>
      </c>
      <c r="AG45" s="87">
        <f t="shared" si="0"/>
        <v>0.17413089465434659</v>
      </c>
      <c r="AI45" s="29">
        <v>0.15</v>
      </c>
    </row>
    <row r="46" spans="2:35" ht="19" customHeight="1" thickBot="1" x14ac:dyDescent="0.4">
      <c r="B46" s="10">
        <v>5</v>
      </c>
      <c r="C46" s="34">
        <v>6.593</v>
      </c>
      <c r="D46" s="21">
        <v>4.6230000000000002</v>
      </c>
      <c r="E46" s="22">
        <v>2.6840000000000002</v>
      </c>
      <c r="F46" s="22">
        <v>3.0939999999999999</v>
      </c>
      <c r="G46" s="22">
        <v>3.9710000000000001</v>
      </c>
      <c r="H46" s="22">
        <v>1.7879999999999994</v>
      </c>
      <c r="I46" s="22">
        <f t="shared" ref="I46:I51" si="20">IF(  ABS( MAX( D46:H46 ) )  &gt;  ABS(  MIN(D46:H46 ) ),
                                                 (  SUM(D46:H46) - ABS( MAX(D46:H46) ) ) / 4,
                                                  (  SUM(D46:H46) +  ABS( MIN(D46:H46)  )  )   / 4 )</f>
        <v>2.8842499999999998</v>
      </c>
      <c r="J46" s="23">
        <f t="shared" ref="J46:J51" si="21" xml:space="preserve"> IF( I46 &gt; 0, MAX( -$K$3, -I46*$K$4 ), MIN( $K$3, -I46*$K$4 )  )</f>
        <v>-0.57684999999999997</v>
      </c>
      <c r="K46" s="41">
        <f t="shared" si="19"/>
        <v>6.0161499999999997</v>
      </c>
      <c r="R46" s="2"/>
      <c r="S46" s="2"/>
      <c r="T46" s="2"/>
      <c r="U46" s="83" t="str">
        <f>G3</f>
        <v>End- Jetha (2081)</v>
      </c>
      <c r="V46" s="63">
        <f>W7-15</f>
        <v>20240615</v>
      </c>
      <c r="W46" s="2"/>
      <c r="Z46" s="2">
        <v>39</v>
      </c>
      <c r="AA46" s="85">
        <v>5.6107396803823262E-2</v>
      </c>
      <c r="AB46" s="85">
        <f t="shared" si="1"/>
        <v>6.452350632439674E-2</v>
      </c>
      <c r="AC46" s="85">
        <f t="shared" si="2"/>
        <v>4.769128728324977E-2</v>
      </c>
      <c r="AD46" s="86"/>
      <c r="AE46" s="87">
        <f t="shared" si="3"/>
        <v>0.12224715256303546</v>
      </c>
      <c r="AF46" s="87">
        <f t="shared" si="0"/>
        <v>9.0058073563912808E-2</v>
      </c>
      <c r="AG46" s="87">
        <f t="shared" si="0"/>
        <v>0.16634766420341796</v>
      </c>
      <c r="AI46" s="29">
        <v>0.15</v>
      </c>
    </row>
    <row r="47" spans="2:35" ht="19" customHeight="1" x14ac:dyDescent="0.35">
      <c r="B47" s="10">
        <v>6</v>
      </c>
      <c r="C47" s="33">
        <v>6.5850000000000009</v>
      </c>
      <c r="D47" s="19">
        <v>4.5630000000000006</v>
      </c>
      <c r="E47" s="15">
        <v>2.7220000000000013</v>
      </c>
      <c r="F47" s="15">
        <v>3.0100000000000011</v>
      </c>
      <c r="G47" s="15">
        <v>3.882000000000001</v>
      </c>
      <c r="H47" s="15">
        <v>1.8440000000000012</v>
      </c>
      <c r="I47" s="39">
        <f t="shared" si="20"/>
        <v>2.8645000000000018</v>
      </c>
      <c r="J47" s="20">
        <f t="shared" si="21"/>
        <v>-0.57290000000000041</v>
      </c>
      <c r="K47" s="40">
        <f t="shared" si="19"/>
        <v>6.0121000000000002</v>
      </c>
      <c r="P47" s="31"/>
      <c r="Q47" s="31" t="s">
        <v>25</v>
      </c>
      <c r="R47" s="70">
        <v>0</v>
      </c>
      <c r="S47" s="65">
        <v>0</v>
      </c>
      <c r="T47" s="65">
        <v>0</v>
      </c>
      <c r="U47" s="66">
        <v>0</v>
      </c>
      <c r="V47" s="93">
        <f>IF(  V34 = 0,  V8,  AVERAGE(U8:W8)  )</f>
        <v>6.2387499999999999E-2</v>
      </c>
      <c r="W47" s="73">
        <v>0</v>
      </c>
      <c r="Z47" s="2">
        <v>40</v>
      </c>
      <c r="AA47" s="85">
        <v>5.6080387283672373E-2</v>
      </c>
      <c r="AB47" s="85">
        <f t="shared" si="1"/>
        <v>6.4492445376223229E-2</v>
      </c>
      <c r="AC47" s="85">
        <f t="shared" si="2"/>
        <v>4.7668329191121517E-2</v>
      </c>
      <c r="AD47" s="86"/>
      <c r="AE47" s="87">
        <f t="shared" si="3"/>
        <v>0.11586957023787491</v>
      </c>
      <c r="AF47" s="87">
        <f t="shared" si="0"/>
        <v>8.4696984184306906E-2</v>
      </c>
      <c r="AG47" s="87">
        <f t="shared" si="0"/>
        <v>0.1589129496525741</v>
      </c>
      <c r="AI47" s="29">
        <v>0.15</v>
      </c>
    </row>
    <row r="48" spans="2:35" ht="19" customHeight="1" x14ac:dyDescent="0.35">
      <c r="B48" s="10">
        <v>7</v>
      </c>
      <c r="C48" s="33">
        <v>6.5659999999999998</v>
      </c>
      <c r="D48" s="19">
        <v>4.4930000000000003</v>
      </c>
      <c r="E48" s="15">
        <v>2.7280000000000002</v>
      </c>
      <c r="F48" s="15">
        <v>2.94</v>
      </c>
      <c r="G48" s="15">
        <v>3.7849999999999997</v>
      </c>
      <c r="H48" s="15">
        <v>1.8689999999999998</v>
      </c>
      <c r="I48" s="15">
        <f t="shared" si="20"/>
        <v>2.8304999999999998</v>
      </c>
      <c r="J48" s="20">
        <f t="shared" si="21"/>
        <v>-0.56609999999999994</v>
      </c>
      <c r="K48" s="13">
        <f t="shared" si="19"/>
        <v>5.9999000000000002</v>
      </c>
      <c r="P48" s="31"/>
      <c r="Q48" s="31" t="s">
        <v>26</v>
      </c>
      <c r="R48" s="71">
        <v>0</v>
      </c>
      <c r="S48" s="67">
        <v>0</v>
      </c>
      <c r="T48" s="67">
        <v>0</v>
      </c>
      <c r="U48" s="68">
        <v>0</v>
      </c>
      <c r="V48" s="94">
        <f t="shared" ref="V48:V56" si="22">IF(  V35 = 0,  V9,  AVERAGE(U9:W9)  )</f>
        <v>5.9854000000000004E-2</v>
      </c>
      <c r="W48" s="74">
        <v>0</v>
      </c>
      <c r="Z48" s="2">
        <v>41</v>
      </c>
      <c r="AA48" s="85">
        <v>5.6054607215158647E-2</v>
      </c>
      <c r="AB48" s="85">
        <f t="shared" si="1"/>
        <v>6.4462798297432441E-2</v>
      </c>
      <c r="AC48" s="85">
        <f t="shared" si="2"/>
        <v>4.7646416132884846E-2</v>
      </c>
      <c r="AD48" s="86"/>
      <c r="AE48" s="87">
        <f t="shared" si="3"/>
        <v>0.10982514589764647</v>
      </c>
      <c r="AF48" s="87">
        <f t="shared" si="0"/>
        <v>7.9655402664007363E-2</v>
      </c>
      <c r="AG48" s="87">
        <f t="shared" si="0"/>
        <v>0.15181104427118836</v>
      </c>
      <c r="AI48" s="29">
        <v>0.15</v>
      </c>
    </row>
    <row r="49" spans="2:35" ht="19" customHeight="1" x14ac:dyDescent="0.35">
      <c r="B49" s="10">
        <v>8</v>
      </c>
      <c r="C49" s="33">
        <v>6.5409999999999995</v>
      </c>
      <c r="D49" s="19">
        <v>4.4159999999999995</v>
      </c>
      <c r="E49" s="15">
        <v>2.7129999999999992</v>
      </c>
      <c r="F49" s="15">
        <v>2.8769999999999998</v>
      </c>
      <c r="G49" s="15">
        <v>3.6889999999999996</v>
      </c>
      <c r="H49" s="15">
        <v>1.8749999999999991</v>
      </c>
      <c r="I49" s="15">
        <f t="shared" si="20"/>
        <v>2.7884999999999991</v>
      </c>
      <c r="J49" s="20">
        <f t="shared" si="21"/>
        <v>-0.55769999999999986</v>
      </c>
      <c r="K49" s="13">
        <f t="shared" si="19"/>
        <v>5.9832999999999998</v>
      </c>
      <c r="P49" s="31"/>
      <c r="Q49" s="31" t="s">
        <v>27</v>
      </c>
      <c r="R49" s="71">
        <v>0</v>
      </c>
      <c r="S49" s="67">
        <v>0</v>
      </c>
      <c r="T49" s="67">
        <v>0</v>
      </c>
      <c r="U49" s="68">
        <v>0</v>
      </c>
      <c r="V49" s="94">
        <f t="shared" si="22"/>
        <v>5.9068499999999996E-2</v>
      </c>
      <c r="W49" s="74">
        <v>0</v>
      </c>
      <c r="Z49" s="2">
        <v>42</v>
      </c>
      <c r="AA49" s="85">
        <v>5.6029980163485371E-2</v>
      </c>
      <c r="AB49" s="85">
        <f t="shared" si="1"/>
        <v>6.4434477188008168E-2</v>
      </c>
      <c r="AC49" s="85">
        <f t="shared" si="2"/>
        <v>4.7625483138962567E-2</v>
      </c>
      <c r="AD49" s="86"/>
      <c r="AE49" s="87">
        <f t="shared" si="3"/>
        <v>0.10409640164623368</v>
      </c>
      <c r="AF49" s="87">
        <f t="shared" si="0"/>
        <v>7.49142234070279E-2</v>
      </c>
      <c r="AG49" s="87">
        <f t="shared" si="0"/>
        <v>0.14502696585899666</v>
      </c>
      <c r="AI49" s="29">
        <v>0.15</v>
      </c>
    </row>
    <row r="50" spans="2:35" ht="19" customHeight="1" x14ac:dyDescent="0.35">
      <c r="B50" s="10">
        <v>9</v>
      </c>
      <c r="C50" s="33">
        <v>6.512999999999999</v>
      </c>
      <c r="D50" s="19">
        <v>4.331999999999999</v>
      </c>
      <c r="E50" s="15">
        <v>2.6829999999999989</v>
      </c>
      <c r="F50" s="15">
        <v>2.8129999999999993</v>
      </c>
      <c r="G50" s="15">
        <v>3.597999999999999</v>
      </c>
      <c r="H50" s="15">
        <v>1.8679999999999994</v>
      </c>
      <c r="I50" s="15">
        <f t="shared" si="20"/>
        <v>2.7404999999999995</v>
      </c>
      <c r="J50" s="20">
        <f t="shared" si="21"/>
        <v>-0.54809999999999992</v>
      </c>
      <c r="K50" s="13">
        <f t="shared" si="19"/>
        <v>5.9648999999999992</v>
      </c>
      <c r="P50" s="31"/>
      <c r="Q50" s="31" t="s">
        <v>28</v>
      </c>
      <c r="R50" s="71">
        <v>0</v>
      </c>
      <c r="S50" s="67">
        <v>0</v>
      </c>
      <c r="T50" s="67">
        <v>0</v>
      </c>
      <c r="U50" s="68">
        <v>0</v>
      </c>
      <c r="V50" s="94">
        <f t="shared" si="22"/>
        <v>5.8667999999999998E-2</v>
      </c>
      <c r="W50" s="74">
        <v>0</v>
      </c>
      <c r="Z50" s="2">
        <v>43</v>
      </c>
      <c r="AA50" s="85">
        <v>5.6006435335819615E-2</v>
      </c>
      <c r="AB50" s="85">
        <f t="shared" si="1"/>
        <v>6.4407400636192547E-2</v>
      </c>
      <c r="AC50" s="85">
        <f t="shared" si="2"/>
        <v>4.760547003544667E-2</v>
      </c>
      <c r="AD50" s="86"/>
      <c r="AE50" s="87">
        <f t="shared" si="3"/>
        <v>9.8666789176399566E-2</v>
      </c>
      <c r="AF50" s="87">
        <f t="shared" si="0"/>
        <v>7.0455494572830957E-2</v>
      </c>
      <c r="AG50" s="87">
        <f t="shared" si="0"/>
        <v>0.13854642055708594</v>
      </c>
      <c r="AI50" s="29">
        <v>0.15</v>
      </c>
    </row>
    <row r="51" spans="2:35" ht="19" customHeight="1" thickBot="1" x14ac:dyDescent="0.4">
      <c r="B51" s="11">
        <v>10</v>
      </c>
      <c r="C51" s="34">
        <v>6.4829999999999997</v>
      </c>
      <c r="D51" s="21">
        <v>4.2439999999999998</v>
      </c>
      <c r="E51" s="22">
        <v>2.6419999999999995</v>
      </c>
      <c r="F51" s="22">
        <v>2.7509999999999999</v>
      </c>
      <c r="G51" s="22">
        <v>3.5149999999999997</v>
      </c>
      <c r="H51" s="22">
        <v>1.8520000000000003</v>
      </c>
      <c r="I51" s="22">
        <f t="shared" si="20"/>
        <v>2.6899999999999995</v>
      </c>
      <c r="J51" s="23">
        <f t="shared" si="21"/>
        <v>-0.53799999999999992</v>
      </c>
      <c r="K51" s="14">
        <f t="shared" si="19"/>
        <v>5.9449999999999994</v>
      </c>
      <c r="P51" s="31"/>
      <c r="Q51" s="31" t="s">
        <v>29</v>
      </c>
      <c r="R51" s="71">
        <v>0</v>
      </c>
      <c r="S51" s="67">
        <v>0</v>
      </c>
      <c r="T51" s="67">
        <v>0</v>
      </c>
      <c r="U51" s="68">
        <v>0</v>
      </c>
      <c r="V51" s="94">
        <f>IF(  V38 = 0,  V12,  AVERAGE(U12:W12)  )</f>
        <v>5.8615500000000001E-2</v>
      </c>
      <c r="W51" s="74">
        <v>0</v>
      </c>
      <c r="Z51" s="2">
        <v>44</v>
      </c>
      <c r="AA51" s="85">
        <v>5.598390712942658E-2</v>
      </c>
      <c r="AB51" s="85">
        <f t="shared" si="1"/>
        <v>6.4381493198840567E-2</v>
      </c>
      <c r="AC51" s="85">
        <f t="shared" si="2"/>
        <v>4.7586321060012593E-2</v>
      </c>
      <c r="AD51" s="86"/>
      <c r="AE51" s="87">
        <f t="shared" si="3"/>
        <v>9.3520638141143184E-2</v>
      </c>
      <c r="AF51" s="87">
        <f t="shared" si="0"/>
        <v>6.6262346381516513E-2</v>
      </c>
      <c r="AG51" s="87">
        <f t="shared" si="0"/>
        <v>0.13235576891841677</v>
      </c>
      <c r="AI51" s="29">
        <v>0.15</v>
      </c>
    </row>
    <row r="52" spans="2:35" ht="19" customHeight="1" x14ac:dyDescent="0.35">
      <c r="P52" s="31"/>
      <c r="Q52" s="31" t="s">
        <v>30</v>
      </c>
      <c r="R52" s="70">
        <v>0</v>
      </c>
      <c r="S52" s="65">
        <v>0</v>
      </c>
      <c r="T52" s="65">
        <v>0</v>
      </c>
      <c r="U52" s="65">
        <v>0</v>
      </c>
      <c r="V52" s="43">
        <f t="shared" si="22"/>
        <v>5.8567499999999988E-2</v>
      </c>
      <c r="W52" s="73">
        <v>0</v>
      </c>
      <c r="Z52" s="2">
        <v>45</v>
      </c>
      <c r="AA52" s="85">
        <v>5.5962334715670581E-2</v>
      </c>
      <c r="AB52" s="85">
        <f t="shared" si="1"/>
        <v>6.4356684923021157E-2</v>
      </c>
      <c r="AC52" s="85">
        <f t="shared" si="2"/>
        <v>4.7567984508319991E-2</v>
      </c>
      <c r="AD52" s="86"/>
      <c r="AE52" s="87">
        <f t="shared" si="3"/>
        <v>8.864310776735107E-2</v>
      </c>
      <c r="AF52" s="87">
        <f t="shared" si="0"/>
        <v>6.2318924234796326E-2</v>
      </c>
      <c r="AG52" s="87">
        <f t="shared" si="0"/>
        <v>0.12644199402834666</v>
      </c>
      <c r="AI52" s="29">
        <v>0.15</v>
      </c>
    </row>
    <row r="53" spans="2:35" ht="19" customHeight="1" x14ac:dyDescent="0.35">
      <c r="P53" s="31"/>
      <c r="Q53" s="31" t="s">
        <v>31</v>
      </c>
      <c r="R53" s="71">
        <v>0</v>
      </c>
      <c r="S53" s="67">
        <v>0</v>
      </c>
      <c r="T53" s="67">
        <v>0</v>
      </c>
      <c r="U53" s="67">
        <v>0</v>
      </c>
      <c r="V53" s="44">
        <f t="shared" si="22"/>
        <v>5.8469500000000008E-2</v>
      </c>
      <c r="W53" s="74">
        <v>0</v>
      </c>
      <c r="Z53" s="2">
        <v>46</v>
      </c>
      <c r="AA53" s="85">
        <v>5.5941661657560315E-2</v>
      </c>
      <c r="AB53" s="85">
        <f t="shared" si="1"/>
        <v>6.4332910906194363E-2</v>
      </c>
      <c r="AC53" s="85">
        <f t="shared" si="2"/>
        <v>4.7550412408926268E-2</v>
      </c>
      <c r="AD53" s="86"/>
      <c r="AE53" s="87">
        <f t="shared" si="3"/>
        <v>8.4020141446329452E-2</v>
      </c>
      <c r="AF53" s="87">
        <f t="shared" si="0"/>
        <v>5.8610326266484436E-2</v>
      </c>
      <c r="AG53" s="87">
        <f t="shared" si="0"/>
        <v>0.12079267149336874</v>
      </c>
      <c r="AI53" s="29">
        <v>0.15</v>
      </c>
    </row>
    <row r="54" spans="2:35" ht="19" customHeight="1" x14ac:dyDescent="0.35">
      <c r="P54" s="31"/>
      <c r="Q54" s="31" t="s">
        <v>32</v>
      </c>
      <c r="R54" s="71">
        <v>0</v>
      </c>
      <c r="S54" s="67">
        <v>0</v>
      </c>
      <c r="T54" s="67">
        <v>0</v>
      </c>
      <c r="U54" s="67">
        <v>0</v>
      </c>
      <c r="V54" s="44">
        <f t="shared" si="22"/>
        <v>5.8338500000000001E-2</v>
      </c>
      <c r="W54" s="74">
        <v>0</v>
      </c>
      <c r="Z54" s="2">
        <v>47</v>
      </c>
      <c r="AA54" s="85">
        <v>5.5921835558510047E-2</v>
      </c>
      <c r="AB54" s="85">
        <f t="shared" si="1"/>
        <v>6.4310110892286554E-2</v>
      </c>
      <c r="AC54" s="85">
        <f t="shared" si="2"/>
        <v>4.753356022473354E-2</v>
      </c>
      <c r="AD54" s="86"/>
      <c r="AE54" s="87">
        <f t="shared" si="3"/>
        <v>7.9638424066558938E-2</v>
      </c>
      <c r="AF54" s="87">
        <f t="shared" si="0"/>
        <v>5.5122544977342654E-2</v>
      </c>
      <c r="AG54" s="87">
        <f t="shared" si="0"/>
        <v>0.11539594113972353</v>
      </c>
      <c r="AI54" s="29">
        <v>0.15</v>
      </c>
    </row>
    <row r="55" spans="2:35" ht="19" customHeight="1" x14ac:dyDescent="0.35">
      <c r="B55" s="145" t="s">
        <v>43</v>
      </c>
      <c r="C55" s="146"/>
      <c r="D55" s="146"/>
      <c r="E55" s="146"/>
      <c r="F55" s="146"/>
      <c r="G55" s="146"/>
      <c r="H55" s="146"/>
      <c r="I55" s="146"/>
      <c r="J55" s="146"/>
      <c r="K55" s="147"/>
      <c r="P55" s="31"/>
      <c r="Q55" s="31" t="s">
        <v>33</v>
      </c>
      <c r="R55" s="71">
        <v>0</v>
      </c>
      <c r="S55" s="67">
        <v>0</v>
      </c>
      <c r="T55" s="67">
        <v>0</v>
      </c>
      <c r="U55" s="67">
        <v>0</v>
      </c>
      <c r="V55" s="44">
        <f t="shared" si="22"/>
        <v>5.8190500000000006E-2</v>
      </c>
      <c r="W55" s="74">
        <v>0</v>
      </c>
      <c r="Z55" s="2">
        <v>48</v>
      </c>
      <c r="AA55" s="85">
        <v>5.5902807740035421E-2</v>
      </c>
      <c r="AB55" s="85">
        <f t="shared" si="1"/>
        <v>6.4288228901040731E-2</v>
      </c>
      <c r="AC55" s="85">
        <f t="shared" si="2"/>
        <v>4.7517386579030103E-2</v>
      </c>
      <c r="AD55" s="86"/>
      <c r="AE55" s="87">
        <f t="shared" si="3"/>
        <v>7.5485341880191001E-2</v>
      </c>
      <c r="AF55" s="87">
        <f t="shared" si="0"/>
        <v>5.1842412644503559E-2</v>
      </c>
      <c r="AG55" s="87">
        <f t="shared" si="0"/>
        <v>0.11024048028319568</v>
      </c>
      <c r="AI55" s="29">
        <v>0.15</v>
      </c>
    </row>
    <row r="56" spans="2:35" ht="19" customHeight="1" thickBot="1" x14ac:dyDescent="0.4">
      <c r="B56" s="148"/>
      <c r="C56" s="149"/>
      <c r="D56" s="149"/>
      <c r="E56" s="149"/>
      <c r="F56" s="149"/>
      <c r="G56" s="149"/>
      <c r="H56" s="149"/>
      <c r="I56" s="149"/>
      <c r="J56" s="149"/>
      <c r="K56" s="150"/>
      <c r="P56" s="31"/>
      <c r="Q56" s="31" t="s">
        <v>34</v>
      </c>
      <c r="R56" s="72">
        <v>0</v>
      </c>
      <c r="S56" s="69">
        <v>0</v>
      </c>
      <c r="T56" s="69">
        <v>0</v>
      </c>
      <c r="U56" s="69">
        <v>0</v>
      </c>
      <c r="V56" s="45">
        <f t="shared" si="22"/>
        <v>5.8026500000000002E-2</v>
      </c>
      <c r="W56" s="75">
        <v>0</v>
      </c>
      <c r="Z56" s="2">
        <v>49</v>
      </c>
      <c r="AA56" s="85">
        <v>5.5884532946182341E-2</v>
      </c>
      <c r="AB56" s="85">
        <f t="shared" si="1"/>
        <v>6.4267212888109687E-2</v>
      </c>
      <c r="AC56" s="85">
        <f t="shared" si="2"/>
        <v>4.7501853004254989E-2</v>
      </c>
      <c r="AD56" s="86"/>
      <c r="AE56" s="87">
        <f t="shared" si="3"/>
        <v>7.1548944717174989E-2</v>
      </c>
      <c r="AF56" s="87">
        <f t="shared" si="0"/>
        <v>4.8757550226258245E-2</v>
      </c>
      <c r="AG56" s="87">
        <f t="shared" si="0"/>
        <v>0.10531547844822767</v>
      </c>
      <c r="AI56" s="29">
        <v>0.15</v>
      </c>
    </row>
    <row r="57" spans="2:35" ht="19" customHeight="1" x14ac:dyDescent="0.35">
      <c r="B57" s="151"/>
      <c r="C57" s="152"/>
      <c r="D57" s="152"/>
      <c r="E57" s="152"/>
      <c r="F57" s="152"/>
      <c r="G57" s="152"/>
      <c r="H57" s="152"/>
      <c r="I57" s="152"/>
      <c r="J57" s="152"/>
      <c r="K57" s="153"/>
      <c r="Z57" s="2">
        <v>50</v>
      </c>
      <c r="AA57" s="85">
        <v>5.5866969072587702E-2</v>
      </c>
      <c r="AB57" s="85">
        <f t="shared" si="1"/>
        <v>6.4247014433475857E-2</v>
      </c>
      <c r="AC57" s="85">
        <f t="shared" si="2"/>
        <v>4.7486923711699547E-2</v>
      </c>
      <c r="AD57" s="86"/>
      <c r="AE57" s="87">
        <f t="shared" si="3"/>
        <v>6.7817910380091842E-2</v>
      </c>
      <c r="AF57" s="87">
        <f t="shared" si="0"/>
        <v>4.5856319509545079E-2</v>
      </c>
      <c r="AG57" s="87">
        <f t="shared" si="0"/>
        <v>0.10061061342861712</v>
      </c>
      <c r="AI57" s="29">
        <v>0.15</v>
      </c>
    </row>
    <row r="58" spans="2:35" ht="19" customHeight="1" x14ac:dyDescent="0.35">
      <c r="Z58" s="2" t="s">
        <v>36</v>
      </c>
      <c r="AA58" s="85">
        <v>5.5850076918194658E-2</v>
      </c>
      <c r="AB58" s="85">
        <f t="shared" si="1"/>
        <v>6.4227588455923856E-2</v>
      </c>
      <c r="AC58" s="85">
        <f t="shared" si="2"/>
        <v>4.7472565380465459E-2</v>
      </c>
      <c r="AD58" s="86"/>
      <c r="AE58" s="87">
        <f xml:space="preserve"> ( 1 +AA58 ) ^-($Z57 + 1  - 0.5)</f>
        <v>6.4281511069260416E-2</v>
      </c>
      <c r="AF58" s="87">
        <f xml:space="preserve"> ( 1 +AB58 ) ^-($Z57 + 1  - 0.5)</f>
        <v>4.3127778270605072E-2</v>
      </c>
      <c r="AG58" s="87">
        <f xml:space="preserve"> ( 1 +AC58 ) ^-($Z57 + 1  - 0.5)</f>
        <v>9.6116028594151914E-2</v>
      </c>
      <c r="AI58" s="29">
        <v>0.15</v>
      </c>
    </row>
    <row r="59" spans="2:35" ht="19" customHeight="1" x14ac:dyDescent="0.35">
      <c r="B59" s="92" t="str">
        <f>"Technical note on the calculation of the Nepali risk-free interest rates term structure at " &amp; G3</f>
        <v>Technical note on the calculation of the Nepali risk-free interest rates term structure at End- Jetha (2081)</v>
      </c>
      <c r="C59" s="88"/>
      <c r="D59" s="88"/>
      <c r="E59" s="88"/>
      <c r="F59" s="88"/>
      <c r="G59" s="88"/>
      <c r="H59" s="88"/>
      <c r="I59" s="88"/>
      <c r="J59" s="88"/>
      <c r="K59" s="89"/>
      <c r="AB59" s="84"/>
      <c r="AC59" s="84"/>
      <c r="AF59" s="84"/>
      <c r="AG59" s="84"/>
      <c r="AI59" s="84"/>
    </row>
    <row r="60" spans="2:35" ht="19" customHeight="1" x14ac:dyDescent="0.35">
      <c r="B60" s="90"/>
      <c r="C60" s="100"/>
      <c r="D60" s="100"/>
      <c r="E60" s="100"/>
      <c r="F60" s="100"/>
      <c r="G60" s="100"/>
      <c r="H60" s="100"/>
      <c r="I60" s="100"/>
      <c r="J60" s="100"/>
      <c r="K60" s="101"/>
      <c r="AB60" s="84"/>
      <c r="AC60" s="84"/>
      <c r="AF60" s="84"/>
      <c r="AG60" s="84"/>
      <c r="AI60" s="84"/>
    </row>
    <row r="61" spans="2:35" ht="19" customHeight="1" x14ac:dyDescent="0.35">
      <c r="B61" s="90"/>
      <c r="C61" s="184" t="s">
        <v>56</v>
      </c>
      <c r="D61" s="184"/>
      <c r="E61" s="184"/>
      <c r="F61" s="184"/>
      <c r="G61" s="184"/>
      <c r="H61" s="184"/>
      <c r="I61" s="184"/>
      <c r="J61" s="184"/>
      <c r="K61" s="185"/>
      <c r="AB61" s="84"/>
      <c r="AC61" s="84"/>
      <c r="AF61" s="84"/>
      <c r="AG61" s="84"/>
      <c r="AI61" s="84"/>
    </row>
    <row r="62" spans="2:35" ht="19" customHeight="1" x14ac:dyDescent="0.35">
      <c r="B62" s="90"/>
      <c r="C62" s="184"/>
      <c r="D62" s="184"/>
      <c r="E62" s="184"/>
      <c r="F62" s="184"/>
      <c r="G62" s="184"/>
      <c r="H62" s="184"/>
      <c r="I62" s="184"/>
      <c r="J62" s="184"/>
      <c r="K62" s="185"/>
      <c r="AB62" s="84"/>
      <c r="AC62" s="84"/>
      <c r="AF62" s="84"/>
      <c r="AG62" s="84"/>
      <c r="AI62" s="84"/>
    </row>
    <row r="63" spans="2:35" ht="19" customHeight="1" x14ac:dyDescent="0.35">
      <c r="B63" s="90"/>
      <c r="C63" s="184"/>
      <c r="D63" s="184"/>
      <c r="E63" s="184"/>
      <c r="F63" s="184"/>
      <c r="G63" s="184"/>
      <c r="H63" s="184"/>
      <c r="I63" s="184"/>
      <c r="J63" s="184"/>
      <c r="K63" s="185"/>
      <c r="AB63" s="84"/>
      <c r="AC63" s="84"/>
      <c r="AF63" s="84"/>
      <c r="AG63" s="84"/>
      <c r="AI63" s="84"/>
    </row>
    <row r="64" spans="2:35" ht="19" customHeight="1" x14ac:dyDescent="0.35">
      <c r="B64" s="90"/>
      <c r="C64" s="184"/>
      <c r="D64" s="184"/>
      <c r="E64" s="184"/>
      <c r="F64" s="184"/>
      <c r="G64" s="184"/>
      <c r="H64" s="184"/>
      <c r="I64" s="184"/>
      <c r="J64" s="184"/>
      <c r="K64" s="185"/>
      <c r="AB64" s="84"/>
      <c r="AC64" s="84"/>
      <c r="AF64" s="84"/>
      <c r="AG64" s="84"/>
      <c r="AI64" s="84"/>
    </row>
    <row r="65" spans="2:35" ht="19" customHeight="1" x14ac:dyDescent="0.35">
      <c r="B65" s="90"/>
      <c r="C65" s="184"/>
      <c r="D65" s="184"/>
      <c r="E65" s="184"/>
      <c r="F65" s="184"/>
      <c r="G65" s="184"/>
      <c r="H65" s="184"/>
      <c r="I65" s="184"/>
      <c r="J65" s="184"/>
      <c r="K65" s="185"/>
      <c r="AB65" s="84"/>
      <c r="AC65" s="84"/>
      <c r="AF65" s="84"/>
      <c r="AG65" s="84"/>
      <c r="AI65" s="84"/>
    </row>
    <row r="66" spans="2:35" ht="19" customHeight="1" x14ac:dyDescent="0.35">
      <c r="B66" s="90"/>
      <c r="C66" s="184"/>
      <c r="D66" s="184"/>
      <c r="E66" s="184"/>
      <c r="F66" s="184"/>
      <c r="G66" s="184"/>
      <c r="H66" s="184"/>
      <c r="I66" s="184"/>
      <c r="J66" s="184"/>
      <c r="K66" s="185"/>
      <c r="AB66" s="84"/>
      <c r="AC66" s="84"/>
      <c r="AF66" s="84"/>
      <c r="AG66" s="84"/>
      <c r="AI66" s="84"/>
    </row>
    <row r="67" spans="2:35" ht="19" customHeight="1" x14ac:dyDescent="0.35">
      <c r="B67" s="90"/>
      <c r="C67" s="184"/>
      <c r="D67" s="184"/>
      <c r="E67" s="184"/>
      <c r="F67" s="184"/>
      <c r="G67" s="184"/>
      <c r="H67" s="184"/>
      <c r="I67" s="184"/>
      <c r="J67" s="184"/>
      <c r="K67" s="185"/>
      <c r="AB67" s="84"/>
      <c r="AC67" s="84"/>
      <c r="AF67" s="84"/>
      <c r="AG67" s="84"/>
      <c r="AI67" s="84"/>
    </row>
    <row r="68" spans="2:35" ht="19" customHeight="1" x14ac:dyDescent="0.35">
      <c r="B68" s="91"/>
      <c r="C68" s="102"/>
      <c r="D68" s="102"/>
      <c r="E68" s="102"/>
      <c r="F68" s="102"/>
      <c r="G68" s="102"/>
      <c r="H68" s="102"/>
      <c r="I68" s="102"/>
      <c r="J68" s="102"/>
      <c r="K68" s="103"/>
    </row>
    <row r="70" spans="2:35" ht="19" customHeight="1" x14ac:dyDescent="0.35">
      <c r="B70" s="156" t="s">
        <v>19</v>
      </c>
      <c r="C70" s="157"/>
      <c r="D70" s="157"/>
      <c r="E70" s="157"/>
      <c r="F70" s="157"/>
      <c r="G70" s="157"/>
      <c r="H70" s="157"/>
      <c r="I70" s="157"/>
      <c r="J70" s="157"/>
      <c r="K70" s="158"/>
    </row>
    <row r="71" spans="2:35" ht="19" customHeight="1" x14ac:dyDescent="0.35">
      <c r="B71" s="159"/>
      <c r="C71" s="160"/>
      <c r="D71" s="160"/>
      <c r="E71" s="160"/>
      <c r="F71" s="160"/>
      <c r="G71" s="160"/>
      <c r="H71" s="160"/>
      <c r="I71" s="160"/>
      <c r="J71" s="160"/>
      <c r="K71" s="161"/>
    </row>
    <row r="72" spans="2:35" ht="19" customHeight="1" x14ac:dyDescent="0.35">
      <c r="B72" s="162"/>
      <c r="C72" s="163"/>
      <c r="D72" s="163"/>
      <c r="E72" s="163"/>
      <c r="F72" s="163"/>
      <c r="G72" s="163"/>
      <c r="H72" s="163"/>
      <c r="I72" s="163"/>
      <c r="J72" s="163"/>
      <c r="K72" s="164"/>
    </row>
  </sheetData>
  <mergeCells count="23">
    <mergeCell ref="B70:K72"/>
    <mergeCell ref="AI5:AI7"/>
    <mergeCell ref="D7:I7"/>
    <mergeCell ref="K7:K8"/>
    <mergeCell ref="D23:I23"/>
    <mergeCell ref="K23:K24"/>
    <mergeCell ref="D39:I39"/>
    <mergeCell ref="K39:K40"/>
    <mergeCell ref="AA5:AA7"/>
    <mergeCell ref="AB5:AB7"/>
    <mergeCell ref="AC5:AC7"/>
    <mergeCell ref="AE5:AE7"/>
    <mergeCell ref="AF5:AF7"/>
    <mergeCell ref="AG5:AG7"/>
    <mergeCell ref="C61:K67"/>
    <mergeCell ref="B55:K57"/>
    <mergeCell ref="AA2:AC2"/>
    <mergeCell ref="AE2:AG2"/>
    <mergeCell ref="AA3:AC3"/>
    <mergeCell ref="AE3:AG3"/>
    <mergeCell ref="Q4:W4"/>
    <mergeCell ref="AA4:AC4"/>
    <mergeCell ref="AE4:AG4"/>
  </mergeCells>
  <conditionalFormatting sqref="R47:V56">
    <cfRule type="expression" dxfId="5" priority="1">
      <formula>R34=1</formula>
    </cfRule>
  </conditionalFormatting>
  <conditionalFormatting sqref="S34:V43">
    <cfRule type="expression" dxfId="4" priority="2">
      <formula>S34 = 1</formula>
    </cfRule>
  </conditionalFormatting>
  <hyperlinks>
    <hyperlink ref="F5:I5" location="Calculations_OIS!AW11" display="Calculations_OIS!AW11" xr:uid="{9E58939B-F55C-4768-8951-B40AAA85D4AA}"/>
  </hyperlinks>
  <printOptions horizontalCentered="1" verticalCentered="1"/>
  <pageMargins left="0.5118110236220472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6A1F0-5204-4C7A-A841-0DC33FE600EC}">
  <sheetPr codeName="Sheet8">
    <tabColor theme="2" tint="-9.9978637043366805E-2"/>
  </sheetPr>
  <dimension ref="B1:AI72"/>
  <sheetViews>
    <sheetView zoomScale="80" zoomScaleNormal="80" workbookViewId="0">
      <selection activeCell="K1" sqref="K1"/>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5" width="8.7265625" style="1"/>
    <col min="16" max="16" width="13.54296875" style="1" customWidth="1"/>
    <col min="17" max="17" width="13.54296875" style="2" customWidth="1"/>
    <col min="18" max="23" width="13.54296875" style="1" customWidth="1"/>
    <col min="24" max="25" width="8.7265625" style="1"/>
    <col min="26" max="26" width="5.1796875" style="1" customWidth="1"/>
    <col min="27" max="29" width="18.54296875" style="1" customWidth="1"/>
    <col min="30" max="30" width="5.26953125" style="1" customWidth="1"/>
    <col min="31" max="33" width="18.54296875" style="1" customWidth="1"/>
    <col min="34" max="34" width="8.7265625" style="1"/>
    <col min="35" max="35" width="12.54296875" style="1" customWidth="1"/>
    <col min="36" max="16384" width="8.7265625" style="1"/>
  </cols>
  <sheetData>
    <row r="1" spans="2:35" ht="35.15" customHeight="1" x14ac:dyDescent="0.35"/>
    <row r="2" spans="2:35" ht="21" customHeight="1" x14ac:dyDescent="0.35">
      <c r="AA2" s="180" t="s">
        <v>66</v>
      </c>
      <c r="AB2" s="180"/>
      <c r="AC2" s="180"/>
      <c r="AE2" s="180" t="s">
        <v>45</v>
      </c>
      <c r="AF2" s="180"/>
      <c r="AG2" s="180"/>
    </row>
    <row r="3" spans="2:35" ht="19" customHeight="1" x14ac:dyDescent="0.35">
      <c r="B3" s="36" t="s">
        <v>47</v>
      </c>
      <c r="D3" s="2"/>
      <c r="F3" s="42" t="s">
        <v>22</v>
      </c>
      <c r="G3" s="36" t="s">
        <v>51</v>
      </c>
      <c r="H3" s="35"/>
      <c r="I3" s="35"/>
      <c r="J3" s="28" t="s">
        <v>16</v>
      </c>
      <c r="K3" s="27">
        <v>0.75</v>
      </c>
      <c r="Q3" s="36"/>
      <c r="X3" s="24"/>
      <c r="AA3" s="181" t="s">
        <v>51</v>
      </c>
      <c r="AB3" s="181"/>
      <c r="AC3" s="181"/>
      <c r="AE3" s="181" t="str">
        <f>AA3</f>
        <v> End-Baishakh (2081)</v>
      </c>
      <c r="AF3" s="181"/>
      <c r="AG3" s="181"/>
    </row>
    <row r="4" spans="2:35" ht="19" customHeight="1" x14ac:dyDescent="0.35">
      <c r="B4" s="37"/>
      <c r="D4" s="2"/>
      <c r="H4" s="35"/>
      <c r="I4" s="35"/>
      <c r="J4" s="28" t="s">
        <v>17</v>
      </c>
      <c r="K4" s="38">
        <v>0.2</v>
      </c>
      <c r="Q4" s="183" t="s">
        <v>24</v>
      </c>
      <c r="R4" s="183"/>
      <c r="S4" s="183"/>
      <c r="T4" s="183"/>
      <c r="U4" s="183"/>
      <c r="V4" s="183"/>
      <c r="W4" s="183"/>
      <c r="AA4" s="178" t="s">
        <v>46</v>
      </c>
      <c r="AB4" s="178"/>
      <c r="AC4" s="178"/>
      <c r="AE4" s="178" t="str">
        <f>AA4</f>
        <v>Nepali risk-free curves - General bucket</v>
      </c>
      <c r="AF4" s="178"/>
      <c r="AG4" s="178"/>
    </row>
    <row r="5" spans="2:35" ht="19" customHeight="1" x14ac:dyDescent="0.35">
      <c r="B5" s="36" t="s">
        <v>35</v>
      </c>
      <c r="C5" s="36"/>
      <c r="D5" s="2"/>
      <c r="E5" s="2"/>
      <c r="G5" s="35"/>
      <c r="H5" s="35"/>
      <c r="I5" s="35"/>
      <c r="J5" s="28" t="s">
        <v>21</v>
      </c>
      <c r="K5" s="26">
        <v>20</v>
      </c>
      <c r="AA5" s="174" t="s">
        <v>23</v>
      </c>
      <c r="AB5" s="174" t="s">
        <v>41</v>
      </c>
      <c r="AC5" s="174" t="s">
        <v>42</v>
      </c>
      <c r="AE5" s="175" t="str">
        <f>AA5</f>
        <v>General 
non-stressed 
zero coupon rates</v>
      </c>
      <c r="AF5" s="175" t="str">
        <f>AB5</f>
        <v>General 
Stress up 
zero coupon rates</v>
      </c>
      <c r="AG5" s="175" t="str">
        <f>AC5</f>
        <v>General 
Stress down 
zero coupon rates</v>
      </c>
      <c r="AI5" s="165" t="s">
        <v>44</v>
      </c>
    </row>
    <row r="6" spans="2:35" ht="19" customHeight="1" x14ac:dyDescent="0.35">
      <c r="B6" s="2"/>
      <c r="C6" s="2"/>
      <c r="D6" s="2"/>
      <c r="E6" s="2"/>
      <c r="F6" s="2"/>
      <c r="G6" s="2"/>
      <c r="H6" s="2"/>
      <c r="AA6" s="174"/>
      <c r="AB6" s="174"/>
      <c r="AC6" s="174"/>
      <c r="AE6" s="176"/>
      <c r="AF6" s="176"/>
      <c r="AG6" s="176"/>
      <c r="AI6" s="166"/>
    </row>
    <row r="7" spans="2:35" ht="19" customHeight="1" thickBot="1" x14ac:dyDescent="0.4">
      <c r="B7" s="5"/>
      <c r="C7" s="2" t="s">
        <v>5</v>
      </c>
      <c r="D7" s="140" t="s">
        <v>14</v>
      </c>
      <c r="E7" s="141"/>
      <c r="F7" s="141"/>
      <c r="G7" s="141"/>
      <c r="H7" s="141"/>
      <c r="I7" s="142"/>
      <c r="K7" s="143" t="s">
        <v>20</v>
      </c>
      <c r="Q7" s="61"/>
      <c r="R7" s="61" t="s">
        <v>37</v>
      </c>
      <c r="S7" s="61" t="s">
        <v>38</v>
      </c>
      <c r="T7" s="61" t="s">
        <v>40</v>
      </c>
      <c r="U7" s="61" t="s">
        <v>50</v>
      </c>
      <c r="V7" s="61" t="s">
        <v>52</v>
      </c>
      <c r="W7" s="61">
        <v>20240531</v>
      </c>
      <c r="AA7" s="174"/>
      <c r="AB7" s="174"/>
      <c r="AC7" s="174"/>
      <c r="AE7" s="177"/>
      <c r="AF7" s="177"/>
      <c r="AG7" s="177"/>
      <c r="AI7" s="167"/>
    </row>
    <row r="8" spans="2:35" ht="19" customHeight="1" x14ac:dyDescent="0.35">
      <c r="B8" s="3"/>
      <c r="C8" s="4" t="s">
        <v>1</v>
      </c>
      <c r="D8" s="6" t="s">
        <v>0</v>
      </c>
      <c r="E8" s="6" t="s">
        <v>13</v>
      </c>
      <c r="F8" s="6" t="s">
        <v>2</v>
      </c>
      <c r="G8" s="6" t="s">
        <v>3</v>
      </c>
      <c r="H8" s="6" t="s">
        <v>4</v>
      </c>
      <c r="I8" s="7" t="s">
        <v>6</v>
      </c>
      <c r="J8" s="8" t="s">
        <v>7</v>
      </c>
      <c r="K8" s="144"/>
      <c r="P8" s="31"/>
      <c r="Q8" s="31" t="s">
        <v>25</v>
      </c>
      <c r="R8" s="43">
        <v>5.8935240000000076E-2</v>
      </c>
      <c r="S8" s="43">
        <v>6.0012999999999997E-2</v>
      </c>
      <c r="T8" s="43">
        <v>6.1448999999999997E-2</v>
      </c>
      <c r="U8" s="43">
        <v>6.1461500000000002E-2</v>
      </c>
      <c r="V8" s="46">
        <v>6.2969500000000012E-2</v>
      </c>
      <c r="W8" s="46">
        <v>6.2387499999999999E-2</v>
      </c>
      <c r="Z8" s="2">
        <v>1</v>
      </c>
      <c r="AA8" s="85">
        <v>6.2969499999999234E-2</v>
      </c>
      <c r="AB8" s="85">
        <f>AA8*(1+AI8)</f>
        <v>9.7602724999998822E-2</v>
      </c>
      <c r="AC8" s="85">
        <f>AA8*(1-AI8)</f>
        <v>2.8336274999999654E-2</v>
      </c>
      <c r="AD8" s="86"/>
      <c r="AE8" s="87">
        <f xml:space="preserve"> ( 1 +AA8 ) ^-($Z8 - 0.5)</f>
        <v>0.96992822673012236</v>
      </c>
      <c r="AF8" s="87">
        <f t="shared" ref="AF8:AG57" si="0" xml:space="preserve"> ( 1 +AB8 ) ^-($Z8 - 0.5)</f>
        <v>0.95450325053465046</v>
      </c>
      <c r="AG8" s="87">
        <f t="shared" si="0"/>
        <v>0.98612602844643882</v>
      </c>
      <c r="AI8" s="29">
        <v>0.55000000000000004</v>
      </c>
    </row>
    <row r="9" spans="2:35" ht="19" customHeight="1" thickBot="1" x14ac:dyDescent="0.4">
      <c r="B9" s="25">
        <v>20240531</v>
      </c>
      <c r="C9" s="2" t="s">
        <v>10</v>
      </c>
      <c r="D9" s="2" t="s">
        <v>8</v>
      </c>
      <c r="E9" s="2" t="s">
        <v>9</v>
      </c>
      <c r="F9" s="2" t="s">
        <v>11</v>
      </c>
      <c r="G9" s="2" t="s">
        <v>12</v>
      </c>
      <c r="H9" s="2" t="s">
        <v>15</v>
      </c>
      <c r="I9" s="2"/>
      <c r="J9" s="2"/>
      <c r="P9" s="31"/>
      <c r="Q9" s="31" t="s">
        <v>26</v>
      </c>
      <c r="R9" s="44">
        <v>5.6533399999999963E-2</v>
      </c>
      <c r="S9" s="44">
        <v>5.6603000000000001E-2</v>
      </c>
      <c r="T9" s="44">
        <v>5.8356500000000006E-2</v>
      </c>
      <c r="U9" s="44">
        <v>5.8463000000000001E-2</v>
      </c>
      <c r="V9" s="47">
        <v>6.0868499999999999E-2</v>
      </c>
      <c r="W9" s="47">
        <v>5.9854000000000004E-2</v>
      </c>
      <c r="Z9" s="2">
        <v>2</v>
      </c>
      <c r="AA9" s="85">
        <v>5.9728499999999407E-2</v>
      </c>
      <c r="AB9" s="85">
        <f t="shared" ref="AB9:AB58" si="1">AA9*(1+AI9)</f>
        <v>9.2579174999999084E-2</v>
      </c>
      <c r="AC9" s="85">
        <f t="shared" ref="AC9:AC58" si="2">AA9*(1-AI9)</f>
        <v>2.687782499999973E-2</v>
      </c>
      <c r="AD9" s="86"/>
      <c r="AE9" s="87">
        <f t="shared" ref="AE9:AE57" si="3" xml:space="preserve"> ( 1 +AA9 ) ^-($Z9 - 0.5)</f>
        <v>0.91665957364478301</v>
      </c>
      <c r="AF9" s="87">
        <f t="shared" si="0"/>
        <v>0.87562997947858523</v>
      </c>
      <c r="AG9" s="87">
        <f t="shared" si="0"/>
        <v>0.96099656799234523</v>
      </c>
      <c r="AI9" s="29">
        <v>0.55000000000000004</v>
      </c>
    </row>
    <row r="10" spans="2:35" ht="19" customHeight="1" x14ac:dyDescent="0.35">
      <c r="B10" s="9">
        <v>1</v>
      </c>
      <c r="C10" s="32">
        <v>6.8349999999999991</v>
      </c>
      <c r="D10" s="16">
        <v>5.1839999999999993</v>
      </c>
      <c r="E10" s="16">
        <v>2.3999999999999986</v>
      </c>
      <c r="F10" s="17">
        <v>3.8039999999999989</v>
      </c>
      <c r="G10" s="17">
        <v>4.4079999999999995</v>
      </c>
      <c r="H10" s="17">
        <v>1.3129999999999988</v>
      </c>
      <c r="I10" s="17">
        <f>IF(  ABS( MAX( D10:H10 ) )  &gt;  ABS(  MIN(D10:H10 ) ),
                                                 (  SUM(D10:H10) - ABS( MAX(D10:H10) ) ) / 4,
                                                  (  SUM(D10:H10) +  ABS( MIN(D10:H10)  )  )   / 4 )</f>
        <v>2.9812499999999988</v>
      </c>
      <c r="J10" s="18">
        <f xml:space="preserve"> IF( I10 &gt; 0, MAX( -$K$3, -I10*$K$4 ), MIN( $K$3, -I10*$K$4 )  )</f>
        <v>-0.59624999999999984</v>
      </c>
      <c r="K10" s="12">
        <f>C10+J10</f>
        <v>6.2387499999999996</v>
      </c>
      <c r="P10" s="62"/>
      <c r="Q10" s="31" t="s">
        <v>27</v>
      </c>
      <c r="R10" s="44">
        <v>5.5944060000000261E-2</v>
      </c>
      <c r="S10" s="44">
        <v>5.5992999999999994E-2</v>
      </c>
      <c r="T10" s="44">
        <v>5.7672499999999995E-2</v>
      </c>
      <c r="U10" s="44">
        <v>5.7722999999999997E-2</v>
      </c>
      <c r="V10" s="47">
        <v>6.0403000000000005E-2</v>
      </c>
      <c r="W10" s="47">
        <v>5.9068499999999996E-2</v>
      </c>
      <c r="Z10" s="2">
        <v>3</v>
      </c>
      <c r="AA10" s="85">
        <v>5.9064833333332567E-2</v>
      </c>
      <c r="AB10" s="85">
        <f t="shared" si="1"/>
        <v>9.1550491666665484E-2</v>
      </c>
      <c r="AC10" s="85">
        <f t="shared" si="2"/>
        <v>2.6579174999999653E-2</v>
      </c>
      <c r="AD10" s="86"/>
      <c r="AE10" s="87">
        <f t="shared" si="3"/>
        <v>0.86635050245467438</v>
      </c>
      <c r="AF10" s="87">
        <f t="shared" si="0"/>
        <v>0.8033234153557417</v>
      </c>
      <c r="AG10" s="87">
        <f t="shared" si="0"/>
        <v>0.9365239215802762</v>
      </c>
      <c r="AI10" s="29">
        <v>0.55000000000000004</v>
      </c>
    </row>
    <row r="11" spans="2:35" ht="19" customHeight="1" x14ac:dyDescent="0.35">
      <c r="B11" s="10">
        <v>2</v>
      </c>
      <c r="C11" s="33">
        <v>6.5540000000000003</v>
      </c>
      <c r="D11" s="19">
        <v>4.8930000000000007</v>
      </c>
      <c r="E11" s="15">
        <v>2.3769999999999998</v>
      </c>
      <c r="F11" s="15">
        <v>3.3960000000000008</v>
      </c>
      <c r="G11" s="15">
        <v>4.1580000000000004</v>
      </c>
      <c r="H11" s="15">
        <v>1.4409999999999998</v>
      </c>
      <c r="I11" s="15">
        <f t="shared" ref="I11" si="4">IF(  ABS( MAX( D11:H11 ) )  &gt;  ABS(  MIN(D11:H11 ) ),
                                                 (  SUM(D11:H11) - ABS( MAX(D11:H11) ) ) / 4,
                                                  (  SUM(D11:H11) +  ABS( MIN(D11:H11)  )  )   / 4 )</f>
        <v>2.843</v>
      </c>
      <c r="J11" s="20">
        <f t="shared" ref="J11" si="5" xml:space="preserve"> IF( I11 &gt; 0, MAX( -$K$3, -I11*$K$4 ), MIN( $K$3, -I11*$K$4 )  )</f>
        <v>-0.56859999999999999</v>
      </c>
      <c r="K11" s="13">
        <f t="shared" ref="K11:K19" si="6">C11+J11</f>
        <v>5.9854000000000003</v>
      </c>
      <c r="P11" s="31"/>
      <c r="Q11" s="31" t="s">
        <v>28</v>
      </c>
      <c r="R11" s="44">
        <v>5.5312359999999769E-2</v>
      </c>
      <c r="S11" s="44">
        <v>5.5807000000000002E-2</v>
      </c>
      <c r="T11" s="44">
        <v>5.7444499999999996E-2</v>
      </c>
      <c r="U11" s="44">
        <v>5.7372500000000007E-2</v>
      </c>
      <c r="V11" s="47">
        <v>6.0170500000000002E-2</v>
      </c>
      <c r="W11" s="47">
        <v>5.8667999999999998E-2</v>
      </c>
      <c r="Z11" s="2">
        <v>4</v>
      </c>
      <c r="AA11" s="85">
        <v>5.8736999999999373E-2</v>
      </c>
      <c r="AB11" s="85">
        <f t="shared" si="1"/>
        <v>9.1042349999999037E-2</v>
      </c>
      <c r="AC11" s="85">
        <f t="shared" si="2"/>
        <v>2.6431649999999716E-2</v>
      </c>
      <c r="AD11" s="86"/>
      <c r="AE11" s="87">
        <f t="shared" si="3"/>
        <v>0.81892038573087533</v>
      </c>
      <c r="AF11" s="87">
        <f t="shared" si="0"/>
        <v>0.73714745444117125</v>
      </c>
      <c r="AG11" s="87">
        <f t="shared" si="0"/>
        <v>0.91273536347093553</v>
      </c>
      <c r="AI11" s="29">
        <v>0.55000000000000004</v>
      </c>
    </row>
    <row r="12" spans="2:35" ht="19" customHeight="1" thickBot="1" x14ac:dyDescent="0.4">
      <c r="B12" s="10">
        <v>3</v>
      </c>
      <c r="C12" s="33">
        <v>6.4769999999999994</v>
      </c>
      <c r="D12" s="19">
        <v>4.7649999999999997</v>
      </c>
      <c r="E12" s="15">
        <v>2.5119999999999996</v>
      </c>
      <c r="F12" s="15">
        <v>3.2009999999999996</v>
      </c>
      <c r="G12" s="15">
        <v>4.0589999999999993</v>
      </c>
      <c r="H12" s="15">
        <v>1.6309999999999993</v>
      </c>
      <c r="I12" s="15">
        <f t="shared" ref="I12:I19" si="7">IF(  ABS( MAX( D12:H12 ) )  &gt;  ABS(  MIN(D12:H12 ) ),
                                                 (  SUM(D12:H12) - ABS( MAX(D12:H12) ) ) / 4,
                                                  (  SUM(D12:H12) +  ABS( MIN(D12:H12)  )  )   / 4 )</f>
        <v>2.8507499999999988</v>
      </c>
      <c r="J12" s="20">
        <f t="shared" ref="J12:J19" si="8" xml:space="preserve"> IF( I12 &gt; 0, MAX( -$K$3, -I12*$K$4 ), MIN( $K$3, -I12*$K$4 )  )</f>
        <v>-0.57014999999999982</v>
      </c>
      <c r="K12" s="13">
        <f t="shared" si="6"/>
        <v>5.9068499999999995</v>
      </c>
      <c r="P12" s="31"/>
      <c r="Q12" s="31" t="s">
        <v>29</v>
      </c>
      <c r="R12" s="45">
        <v>5.5394580000000151E-2</v>
      </c>
      <c r="S12" s="45">
        <v>5.5872000000000005E-2</v>
      </c>
      <c r="T12" s="45">
        <v>5.7464500000000002E-2</v>
      </c>
      <c r="U12" s="45">
        <v>5.7370999999999998E-2</v>
      </c>
      <c r="V12" s="48">
        <v>6.01615E-2</v>
      </c>
      <c r="W12" s="48">
        <v>5.8615500000000001E-2</v>
      </c>
      <c r="Z12" s="2">
        <v>5</v>
      </c>
      <c r="AA12" s="85">
        <v>5.8715999999999324E-2</v>
      </c>
      <c r="AB12" s="85">
        <f t="shared" si="1"/>
        <v>7.633079999999913E-2</v>
      </c>
      <c r="AC12" s="85">
        <f t="shared" si="2"/>
        <v>4.1101199999999526E-2</v>
      </c>
      <c r="AD12" s="86"/>
      <c r="AE12" s="87">
        <f t="shared" si="3"/>
        <v>0.77355706311950612</v>
      </c>
      <c r="AF12" s="87">
        <f t="shared" si="0"/>
        <v>0.71819775543523645</v>
      </c>
      <c r="AG12" s="87">
        <f t="shared" si="0"/>
        <v>0.83422219098039341</v>
      </c>
      <c r="AI12" s="30">
        <v>0.3</v>
      </c>
    </row>
    <row r="13" spans="2:35" ht="19" customHeight="1" x14ac:dyDescent="0.35">
      <c r="B13" s="10">
        <v>4</v>
      </c>
      <c r="C13" s="33">
        <v>6.4369999999999994</v>
      </c>
      <c r="D13" s="19">
        <v>4.6419999999999995</v>
      </c>
      <c r="E13" s="15">
        <v>2.5999999999999992</v>
      </c>
      <c r="F13" s="15">
        <v>3.0869999999999993</v>
      </c>
      <c r="G13" s="15">
        <v>3.9619999999999993</v>
      </c>
      <c r="H13" s="15">
        <v>1.754999999999999</v>
      </c>
      <c r="I13" s="15">
        <f t="shared" si="7"/>
        <v>2.851</v>
      </c>
      <c r="J13" s="20">
        <f t="shared" si="8"/>
        <v>-0.57020000000000004</v>
      </c>
      <c r="K13" s="13">
        <f t="shared" si="6"/>
        <v>5.8667999999999996</v>
      </c>
      <c r="P13" s="31"/>
      <c r="Q13" s="31" t="s">
        <v>30</v>
      </c>
      <c r="R13" s="49">
        <v>5.5540716887921802E-2</v>
      </c>
      <c r="S13" s="49">
        <v>5.5926000000000003E-2</v>
      </c>
      <c r="T13" s="49">
        <v>5.7458000000000009E-2</v>
      </c>
      <c r="U13" s="49">
        <v>5.7368000000000002E-2</v>
      </c>
      <c r="V13" s="50">
        <v>6.0121000000000001E-2</v>
      </c>
      <c r="W13" s="50">
        <v>5.8567499999999988E-2</v>
      </c>
      <c r="Z13" s="2">
        <v>6</v>
      </c>
      <c r="AA13" s="85">
        <v>5.8682656270292233E-2</v>
      </c>
      <c r="AB13" s="85">
        <f t="shared" si="1"/>
        <v>7.62874531513799E-2</v>
      </c>
      <c r="AC13" s="85">
        <f t="shared" si="2"/>
        <v>4.1077859389204559E-2</v>
      </c>
      <c r="AD13" s="86"/>
      <c r="AE13" s="87">
        <f t="shared" si="3"/>
        <v>0.73078244986531304</v>
      </c>
      <c r="AF13" s="87">
        <f t="shared" si="0"/>
        <v>0.66741271115297085</v>
      </c>
      <c r="AG13" s="87">
        <f t="shared" si="0"/>
        <v>0.8013870914222273</v>
      </c>
      <c r="AI13" s="30">
        <v>0.3</v>
      </c>
    </row>
    <row r="14" spans="2:35" ht="19" customHeight="1" thickBot="1" x14ac:dyDescent="0.4">
      <c r="B14" s="10">
        <v>5</v>
      </c>
      <c r="C14" s="34">
        <v>6.4320000000000004</v>
      </c>
      <c r="D14" s="21">
        <v>4.5630000000000006</v>
      </c>
      <c r="E14" s="22">
        <v>2.6690000000000005</v>
      </c>
      <c r="F14" s="22">
        <v>3.0110000000000006</v>
      </c>
      <c r="G14" s="22">
        <v>3.8800000000000003</v>
      </c>
      <c r="H14" s="22">
        <v>1.8490000000000002</v>
      </c>
      <c r="I14" s="22">
        <f t="shared" si="7"/>
        <v>2.8522500000000006</v>
      </c>
      <c r="J14" s="23">
        <f t="shared" si="8"/>
        <v>-0.57045000000000012</v>
      </c>
      <c r="K14" s="41">
        <f t="shared" si="6"/>
        <v>5.8615500000000003</v>
      </c>
      <c r="P14" s="31"/>
      <c r="Q14" s="31" t="s">
        <v>31</v>
      </c>
      <c r="R14" s="44">
        <v>5.5599431916527477E-2</v>
      </c>
      <c r="S14" s="44">
        <v>5.5929E-2</v>
      </c>
      <c r="T14" s="44">
        <v>5.7404499999999997E-2</v>
      </c>
      <c r="U14" s="44">
        <v>5.72965E-2</v>
      </c>
      <c r="V14" s="47">
        <v>5.9999000000000004E-2</v>
      </c>
      <c r="W14" s="47">
        <v>5.8469500000000008E-2</v>
      </c>
      <c r="Z14" s="2">
        <v>7</v>
      </c>
      <c r="AA14" s="85">
        <v>5.8592740937317034E-2</v>
      </c>
      <c r="AB14" s="85">
        <f t="shared" si="1"/>
        <v>7.617056321851215E-2</v>
      </c>
      <c r="AC14" s="85">
        <f t="shared" si="2"/>
        <v>4.1014918656121918E-2</v>
      </c>
      <c r="AD14" s="86"/>
      <c r="AE14" s="87">
        <f t="shared" si="3"/>
        <v>0.69065645422796429</v>
      </c>
      <c r="AF14" s="87">
        <f t="shared" si="0"/>
        <v>0.62054430569751762</v>
      </c>
      <c r="AG14" s="87">
        <f t="shared" si="0"/>
        <v>0.77006928783809148</v>
      </c>
      <c r="AI14" s="30">
        <v>0.3</v>
      </c>
    </row>
    <row r="15" spans="2:35" ht="19" customHeight="1" x14ac:dyDescent="0.35">
      <c r="B15" s="10">
        <v>6</v>
      </c>
      <c r="C15" s="33">
        <v>6.4229999999999992</v>
      </c>
      <c r="D15" s="19">
        <v>4.496999999999999</v>
      </c>
      <c r="E15" s="15">
        <v>2.6999999999999993</v>
      </c>
      <c r="F15" s="15">
        <v>2.9389999999999987</v>
      </c>
      <c r="G15" s="15">
        <v>3.7879999999999994</v>
      </c>
      <c r="H15" s="15">
        <v>1.8979999999999997</v>
      </c>
      <c r="I15" s="39">
        <f t="shared" si="7"/>
        <v>2.8312499999999989</v>
      </c>
      <c r="J15" s="20">
        <f t="shared" si="8"/>
        <v>-0.56624999999999981</v>
      </c>
      <c r="K15" s="40">
        <f t="shared" si="6"/>
        <v>5.856749999999999</v>
      </c>
      <c r="P15" s="31"/>
      <c r="Q15" s="31" t="s">
        <v>32</v>
      </c>
      <c r="R15" s="44">
        <v>5.5604299114489671E-2</v>
      </c>
      <c r="S15" s="44">
        <v>5.5884999999999997E-2</v>
      </c>
      <c r="T15" s="44">
        <v>5.7305500000000002E-2</v>
      </c>
      <c r="U15" s="44">
        <v>5.719550000000001E-2</v>
      </c>
      <c r="V15" s="47">
        <v>5.9832999999999997E-2</v>
      </c>
      <c r="W15" s="47">
        <v>5.8338500000000001E-2</v>
      </c>
      <c r="Z15" s="2">
        <v>8</v>
      </c>
      <c r="AA15" s="85">
        <v>5.8474940736697345E-2</v>
      </c>
      <c r="AB15" s="85">
        <f t="shared" si="1"/>
        <v>6.7246181847201936E-2</v>
      </c>
      <c r="AC15" s="85">
        <f t="shared" si="2"/>
        <v>4.9703699626192741E-2</v>
      </c>
      <c r="AD15" s="86"/>
      <c r="AE15" s="87">
        <f t="shared" si="3"/>
        <v>0.6529736338487212</v>
      </c>
      <c r="AF15" s="87">
        <f t="shared" si="0"/>
        <v>0.61378380733375604</v>
      </c>
      <c r="AG15" s="87">
        <f t="shared" si="0"/>
        <v>0.69502358318391089</v>
      </c>
      <c r="AI15" s="29">
        <v>0.15</v>
      </c>
    </row>
    <row r="16" spans="2:35" ht="19" customHeight="1" x14ac:dyDescent="0.35">
      <c r="B16" s="10">
        <v>7</v>
      </c>
      <c r="C16" s="33">
        <v>6.4060000000000006</v>
      </c>
      <c r="D16" s="19">
        <v>4.4300000000000006</v>
      </c>
      <c r="E16" s="15">
        <v>2.7020000000000008</v>
      </c>
      <c r="F16" s="15">
        <v>2.87</v>
      </c>
      <c r="G16" s="15">
        <v>3.6910000000000007</v>
      </c>
      <c r="H16" s="15">
        <v>1.9180000000000001</v>
      </c>
      <c r="I16" s="15">
        <f t="shared" si="7"/>
        <v>2.7952500000000011</v>
      </c>
      <c r="J16" s="20">
        <f t="shared" si="8"/>
        <v>-0.55905000000000027</v>
      </c>
      <c r="K16" s="13">
        <f t="shared" si="6"/>
        <v>5.8469500000000005</v>
      </c>
      <c r="P16" s="31"/>
      <c r="Q16" s="31" t="s">
        <v>33</v>
      </c>
      <c r="R16" s="44">
        <v>5.5579814751635662E-2</v>
      </c>
      <c r="S16" s="44">
        <v>5.5830000000000005E-2</v>
      </c>
      <c r="T16" s="44">
        <v>5.7189499999999997E-2</v>
      </c>
      <c r="U16" s="44">
        <v>5.7081999999999994E-2</v>
      </c>
      <c r="V16" s="47">
        <v>5.9648999999999994E-2</v>
      </c>
      <c r="W16" s="47">
        <v>5.8190500000000006E-2</v>
      </c>
      <c r="Z16" s="2">
        <v>9</v>
      </c>
      <c r="AA16" s="85">
        <v>5.8344366472795395E-2</v>
      </c>
      <c r="AB16" s="85">
        <f t="shared" si="1"/>
        <v>6.7096021443714696E-2</v>
      </c>
      <c r="AC16" s="85">
        <f t="shared" si="2"/>
        <v>4.9592711501876087E-2</v>
      </c>
      <c r="AD16" s="86"/>
      <c r="AE16" s="87">
        <f t="shared" si="3"/>
        <v>0.61754765868293471</v>
      </c>
      <c r="AF16" s="87">
        <f t="shared" si="0"/>
        <v>0.57579812212678516</v>
      </c>
      <c r="AG16" s="87">
        <f t="shared" si="0"/>
        <v>0.66270942461582349</v>
      </c>
      <c r="AI16" s="29">
        <v>0.15</v>
      </c>
    </row>
    <row r="17" spans="2:35" ht="19" customHeight="1" thickBot="1" x14ac:dyDescent="0.4">
      <c r="B17" s="10">
        <v>8</v>
      </c>
      <c r="C17" s="33">
        <v>6.3839999999999995</v>
      </c>
      <c r="D17" s="19">
        <v>4.3579999999999997</v>
      </c>
      <c r="E17" s="15">
        <v>2.6869999999999994</v>
      </c>
      <c r="F17" s="15">
        <v>2.8009999999999993</v>
      </c>
      <c r="G17" s="15">
        <v>3.5959999999999996</v>
      </c>
      <c r="H17" s="15">
        <v>1.9189999999999996</v>
      </c>
      <c r="I17" s="15">
        <f t="shared" si="7"/>
        <v>2.7507499999999991</v>
      </c>
      <c r="J17" s="20">
        <f t="shared" si="8"/>
        <v>-0.55014999999999981</v>
      </c>
      <c r="K17" s="13">
        <f t="shared" si="6"/>
        <v>5.83385</v>
      </c>
      <c r="P17" s="31"/>
      <c r="Q17" s="31" t="s">
        <v>34</v>
      </c>
      <c r="R17" s="45">
        <v>5.5544441704165635E-2</v>
      </c>
      <c r="S17" s="45">
        <v>5.5753000000000004E-2</v>
      </c>
      <c r="T17" s="45">
        <v>5.7064000000000004E-2</v>
      </c>
      <c r="U17" s="45">
        <v>5.6942499999999993E-2</v>
      </c>
      <c r="V17" s="48">
        <v>5.9449999999999996E-2</v>
      </c>
      <c r="W17" s="48">
        <v>5.8026500000000002E-2</v>
      </c>
      <c r="Z17" s="2">
        <v>10</v>
      </c>
      <c r="AA17" s="85">
        <v>5.8209425465935993E-2</v>
      </c>
      <c r="AB17" s="85">
        <f t="shared" si="1"/>
        <v>6.6940839285826392E-2</v>
      </c>
      <c r="AC17" s="85">
        <f t="shared" si="2"/>
        <v>4.9478011646045594E-2</v>
      </c>
      <c r="AD17" s="86"/>
      <c r="AE17" s="87">
        <f t="shared" si="3"/>
        <v>0.5842107686959902</v>
      </c>
      <c r="AF17" s="87">
        <f t="shared" si="0"/>
        <v>0.54033957907549568</v>
      </c>
      <c r="AG17" s="87">
        <f t="shared" si="0"/>
        <v>0.63205261701413706</v>
      </c>
      <c r="AI17" s="29">
        <v>0.15</v>
      </c>
    </row>
    <row r="18" spans="2:35" ht="19" customHeight="1" x14ac:dyDescent="0.35">
      <c r="B18" s="10">
        <v>9</v>
      </c>
      <c r="C18" s="33">
        <v>6.36</v>
      </c>
      <c r="D18" s="19">
        <v>4.2810000000000006</v>
      </c>
      <c r="E18" s="15">
        <v>2.661</v>
      </c>
      <c r="F18" s="15">
        <v>2.7410000000000005</v>
      </c>
      <c r="G18" s="15">
        <v>3.5080000000000005</v>
      </c>
      <c r="H18" s="15">
        <v>1.9089999999999998</v>
      </c>
      <c r="I18" s="15">
        <f t="shared" si="7"/>
        <v>2.7047500000000002</v>
      </c>
      <c r="J18" s="20">
        <f t="shared" si="8"/>
        <v>-0.54095000000000004</v>
      </c>
      <c r="K18" s="13">
        <f t="shared" si="6"/>
        <v>5.8190500000000007</v>
      </c>
      <c r="Z18" s="2">
        <v>11</v>
      </c>
      <c r="AA18" s="85">
        <v>5.807493902129135E-2</v>
      </c>
      <c r="AB18" s="85">
        <f t="shared" si="1"/>
        <v>6.6786179874485041E-2</v>
      </c>
      <c r="AC18" s="85">
        <f t="shared" si="2"/>
        <v>4.9363698168097644E-2</v>
      </c>
      <c r="AD18" s="86"/>
      <c r="AE18" s="87">
        <f t="shared" si="3"/>
        <v>0.55281205561669267</v>
      </c>
      <c r="AF18" s="87">
        <f t="shared" si="0"/>
        <v>0.50720964281452119</v>
      </c>
      <c r="AG18" s="87">
        <f t="shared" si="0"/>
        <v>0.60294350490798743</v>
      </c>
      <c r="AI18" s="29">
        <v>0.15</v>
      </c>
    </row>
    <row r="19" spans="2:35" ht="19" customHeight="1" thickBot="1" x14ac:dyDescent="0.4">
      <c r="B19" s="11">
        <v>10</v>
      </c>
      <c r="C19" s="34">
        <v>6.3339999999999996</v>
      </c>
      <c r="D19" s="21">
        <v>4.1969999999999992</v>
      </c>
      <c r="E19" s="22">
        <v>2.6269999999999998</v>
      </c>
      <c r="F19" s="22">
        <v>2.6829999999999994</v>
      </c>
      <c r="G19" s="22">
        <v>3.4269999999999996</v>
      </c>
      <c r="H19" s="22">
        <v>1.8899999999999997</v>
      </c>
      <c r="I19" s="22">
        <f t="shared" si="7"/>
        <v>2.6567499999999997</v>
      </c>
      <c r="J19" s="23">
        <f t="shared" si="8"/>
        <v>-0.53134999999999999</v>
      </c>
      <c r="K19" s="14">
        <f t="shared" si="6"/>
        <v>5.8026499999999999</v>
      </c>
      <c r="P19" s="5"/>
      <c r="Q19" s="31" t="s">
        <v>18</v>
      </c>
      <c r="Z19" s="2">
        <v>12</v>
      </c>
      <c r="AA19" s="85">
        <v>5.794369491267326E-2</v>
      </c>
      <c r="AB19" s="85">
        <f t="shared" si="1"/>
        <v>6.6635249149574249E-2</v>
      </c>
      <c r="AC19" s="85">
        <f t="shared" si="2"/>
        <v>4.9252140675772271E-2</v>
      </c>
      <c r="AD19" s="86"/>
      <c r="AE19" s="87">
        <f t="shared" si="3"/>
        <v>0.52321552484487166</v>
      </c>
      <c r="AF19" s="87">
        <f t="shared" si="0"/>
        <v>0.47623003818706888</v>
      </c>
      <c r="AG19" s="87">
        <f t="shared" si="0"/>
        <v>0.57528303219010379</v>
      </c>
      <c r="AI19" s="29">
        <v>0.15</v>
      </c>
    </row>
    <row r="20" spans="2:35" ht="19" customHeight="1" thickBot="1" x14ac:dyDescent="0.4">
      <c r="Q20" s="61"/>
      <c r="R20" s="76"/>
      <c r="S20" s="63" t="str">
        <f>S7</f>
        <v>20240131</v>
      </c>
      <c r="T20" s="63" t="str">
        <f t="shared" ref="T20:W20" si="9">T7</f>
        <v>20240229</v>
      </c>
      <c r="U20" s="63" t="str">
        <f t="shared" si="9"/>
        <v>20240331</v>
      </c>
      <c r="V20" s="63" t="str">
        <f t="shared" si="9"/>
        <v>20240430</v>
      </c>
      <c r="W20" s="63">
        <f t="shared" si="9"/>
        <v>20240531</v>
      </c>
      <c r="Z20" s="2">
        <v>13</v>
      </c>
      <c r="AA20" s="85">
        <v>5.781727769888656E-2</v>
      </c>
      <c r="AB20" s="85">
        <f t="shared" si="1"/>
        <v>6.6489869353719533E-2</v>
      </c>
      <c r="AC20" s="85">
        <f t="shared" si="2"/>
        <v>4.9144686044053573E-2</v>
      </c>
      <c r="AD20" s="86"/>
      <c r="AE20" s="87">
        <f t="shared" si="3"/>
        <v>0.49529825418695339</v>
      </c>
      <c r="AF20" s="87">
        <f t="shared" si="0"/>
        <v>0.44724018637157786</v>
      </c>
      <c r="AG20" s="87">
        <f t="shared" si="0"/>
        <v>0.54898146815034199</v>
      </c>
      <c r="AI20" s="29">
        <v>0.15</v>
      </c>
    </row>
    <row r="21" spans="2:35" ht="19" customHeight="1" x14ac:dyDescent="0.35">
      <c r="P21" s="31"/>
      <c r="Q21" s="31" t="s">
        <v>25</v>
      </c>
      <c r="R21" s="77">
        <v>0</v>
      </c>
      <c r="S21" s="51">
        <f t="shared" ref="S21:W30" si="10">10000 * (S8-R8)</f>
        <v>10.777599999999207</v>
      </c>
      <c r="T21" s="51">
        <f>10000 * (T8-S8)</f>
        <v>14.359999999999998</v>
      </c>
      <c r="U21" s="51">
        <f t="shared" si="10"/>
        <v>0.12500000000005562</v>
      </c>
      <c r="V21" s="51">
        <f t="shared" si="10"/>
        <v>15.080000000000094</v>
      </c>
      <c r="W21" s="52">
        <f>10000 * (W8-V8)</f>
        <v>-5.8200000000001308</v>
      </c>
      <c r="Z21" s="2">
        <v>14</v>
      </c>
      <c r="AA21" s="85">
        <v>5.7696538265765041E-2</v>
      </c>
      <c r="AB21" s="85">
        <f t="shared" si="1"/>
        <v>6.6351019005629785E-2</v>
      </c>
      <c r="AC21" s="85">
        <f t="shared" si="2"/>
        <v>4.9042057525900282E-2</v>
      </c>
      <c r="AD21" s="86"/>
      <c r="AE21" s="87">
        <f t="shared" si="3"/>
        <v>0.46894874736347569</v>
      </c>
      <c r="AF21" s="87">
        <f t="shared" si="0"/>
        <v>0.42009494722021606</v>
      </c>
      <c r="AG21" s="87">
        <f t="shared" si="0"/>
        <v>0.52395724508410668</v>
      </c>
      <c r="AI21" s="29">
        <v>0.15</v>
      </c>
    </row>
    <row r="22" spans="2:35" ht="19" customHeight="1" x14ac:dyDescent="0.35">
      <c r="P22" s="31"/>
      <c r="Q22" s="31" t="s">
        <v>26</v>
      </c>
      <c r="R22" s="78">
        <v>0</v>
      </c>
      <c r="S22" s="53">
        <f t="shared" si="10"/>
        <v>0.69600000000037687</v>
      </c>
      <c r="T22" s="53">
        <f t="shared" si="10"/>
        <v>17.53500000000005</v>
      </c>
      <c r="U22" s="53">
        <f t="shared" si="10"/>
        <v>1.0649999999999549</v>
      </c>
      <c r="V22" s="53">
        <f t="shared" si="10"/>
        <v>24.054999999999978</v>
      </c>
      <c r="W22" s="54">
        <f t="shared" si="10"/>
        <v>-10.144999999999946</v>
      </c>
      <c r="Z22" s="2">
        <v>15</v>
      </c>
      <c r="AA22" s="85">
        <v>5.7581871313283406E-2</v>
      </c>
      <c r="AB22" s="85">
        <f t="shared" si="1"/>
        <v>6.6219152010275908E-2</v>
      </c>
      <c r="AC22" s="85">
        <f t="shared" si="2"/>
        <v>4.8944590616290896E-2</v>
      </c>
      <c r="AD22" s="86"/>
      <c r="AE22" s="87">
        <f t="shared" si="3"/>
        <v>0.44406549994327138</v>
      </c>
      <c r="AF22" s="87">
        <f t="shared" si="0"/>
        <v>0.39466267051299181</v>
      </c>
      <c r="AG22" s="87">
        <f t="shared" si="0"/>
        <v>0.50013593393561939</v>
      </c>
      <c r="AI22" s="29">
        <v>0.15</v>
      </c>
    </row>
    <row r="23" spans="2:35" ht="19" customHeight="1" x14ac:dyDescent="0.35">
      <c r="B23" s="5"/>
      <c r="C23" s="2" t="s">
        <v>5</v>
      </c>
      <c r="D23" s="140" t="s">
        <v>14</v>
      </c>
      <c r="E23" s="141"/>
      <c r="F23" s="141"/>
      <c r="G23" s="141"/>
      <c r="H23" s="141"/>
      <c r="I23" s="142"/>
      <c r="K23" s="143" t="s">
        <v>20</v>
      </c>
      <c r="P23" s="31"/>
      <c r="Q23" s="31" t="s">
        <v>27</v>
      </c>
      <c r="R23" s="78">
        <v>0</v>
      </c>
      <c r="S23" s="53">
        <f t="shared" si="10"/>
        <v>0.48939999999733641</v>
      </c>
      <c r="T23" s="53">
        <f t="shared" si="10"/>
        <v>16.795000000000005</v>
      </c>
      <c r="U23" s="53">
        <f t="shared" si="10"/>
        <v>0.50500000000001932</v>
      </c>
      <c r="V23" s="53">
        <f t="shared" si="10"/>
        <v>26.800000000000086</v>
      </c>
      <c r="W23" s="54">
        <f t="shared" si="10"/>
        <v>-13.345000000000093</v>
      </c>
      <c r="Z23" s="2">
        <v>16</v>
      </c>
      <c r="AA23" s="85">
        <v>5.7473385168087088E-2</v>
      </c>
      <c r="AB23" s="85">
        <f t="shared" si="1"/>
        <v>6.6094392943300148E-2</v>
      </c>
      <c r="AC23" s="85">
        <f t="shared" si="2"/>
        <v>4.885237739287402E-2</v>
      </c>
      <c r="AD23" s="86"/>
      <c r="AE23" s="87">
        <f t="shared" si="3"/>
        <v>0.42055576562454133</v>
      </c>
      <c r="AF23" s="87">
        <f t="shared" si="0"/>
        <v>0.37082352865680634</v>
      </c>
      <c r="AG23" s="87">
        <f t="shared" si="0"/>
        <v>0.47744935660215559</v>
      </c>
      <c r="AI23" s="29">
        <v>0.15</v>
      </c>
    </row>
    <row r="24" spans="2:35" ht="19" customHeight="1" x14ac:dyDescent="0.35">
      <c r="B24" s="3"/>
      <c r="C24" s="4" t="s">
        <v>1</v>
      </c>
      <c r="D24" s="6" t="s">
        <v>0</v>
      </c>
      <c r="E24" s="6" t="s">
        <v>13</v>
      </c>
      <c r="F24" s="6" t="s">
        <v>2</v>
      </c>
      <c r="G24" s="6" t="s">
        <v>3</v>
      </c>
      <c r="H24" s="6" t="s">
        <v>4</v>
      </c>
      <c r="I24" s="7" t="s">
        <v>6</v>
      </c>
      <c r="J24" s="8" t="s">
        <v>7</v>
      </c>
      <c r="K24" s="144"/>
      <c r="P24" s="31"/>
      <c r="Q24" s="31" t="s">
        <v>28</v>
      </c>
      <c r="R24" s="78">
        <v>0</v>
      </c>
      <c r="S24" s="53">
        <f t="shared" si="10"/>
        <v>4.9464000000023347</v>
      </c>
      <c r="T24" s="53">
        <f t="shared" si="10"/>
        <v>16.374999999999932</v>
      </c>
      <c r="U24" s="53">
        <f t="shared" si="10"/>
        <v>-0.7199999999998874</v>
      </c>
      <c r="V24" s="53">
        <f t="shared" si="10"/>
        <v>27.979999999999951</v>
      </c>
      <c r="W24" s="54">
        <f t="shared" si="10"/>
        <v>-15.025000000000038</v>
      </c>
      <c r="Z24" s="2">
        <v>17</v>
      </c>
      <c r="AA24" s="85">
        <v>5.7371008591431849E-2</v>
      </c>
      <c r="AB24" s="85">
        <f t="shared" si="1"/>
        <v>6.5976659880146615E-2</v>
      </c>
      <c r="AC24" s="85">
        <f t="shared" si="2"/>
        <v>4.8765357302717069E-2</v>
      </c>
      <c r="AD24" s="86"/>
      <c r="AE24" s="87">
        <f t="shared" si="3"/>
        <v>0.39833450083712568</v>
      </c>
      <c r="AF24" s="87">
        <f t="shared" si="0"/>
        <v>0.34846809497447462</v>
      </c>
      <c r="AG24" s="87">
        <f t="shared" si="0"/>
        <v>0.45583482311462581</v>
      </c>
      <c r="AI24" s="29">
        <v>0.15</v>
      </c>
    </row>
    <row r="25" spans="2:35" ht="19" customHeight="1" thickBot="1" x14ac:dyDescent="0.4">
      <c r="B25" s="25">
        <v>20240430</v>
      </c>
      <c r="C25" s="2" t="s">
        <v>10</v>
      </c>
      <c r="D25" s="2" t="s">
        <v>8</v>
      </c>
      <c r="E25" s="2" t="s">
        <v>9</v>
      </c>
      <c r="F25" s="2" t="s">
        <v>11</v>
      </c>
      <c r="G25" s="2" t="s">
        <v>12</v>
      </c>
      <c r="H25" s="2" t="s">
        <v>15</v>
      </c>
      <c r="I25" s="2"/>
      <c r="J25" s="2"/>
      <c r="P25" s="31"/>
      <c r="Q25" s="31" t="s">
        <v>29</v>
      </c>
      <c r="R25" s="78">
        <v>0</v>
      </c>
      <c r="S25" s="53">
        <f>10000 * (S12-R12)</f>
        <v>4.7741999999985349</v>
      </c>
      <c r="T25" s="53">
        <f t="shared" si="10"/>
        <v>15.924999999999967</v>
      </c>
      <c r="U25" s="53">
        <f t="shared" si="10"/>
        <v>-0.93500000000003303</v>
      </c>
      <c r="V25" s="53">
        <f t="shared" si="10"/>
        <v>27.905000000000012</v>
      </c>
      <c r="W25" s="54">
        <f t="shared" si="10"/>
        <v>-15.459999999999988</v>
      </c>
      <c r="Z25" s="2">
        <v>18</v>
      </c>
      <c r="AA25" s="85">
        <v>5.7274559386389701E-2</v>
      </c>
      <c r="AB25" s="85">
        <f t="shared" si="1"/>
        <v>6.5865743294348147E-2</v>
      </c>
      <c r="AC25" s="85">
        <f t="shared" si="2"/>
        <v>4.8683375478431247E-2</v>
      </c>
      <c r="AD25" s="86"/>
      <c r="AE25" s="87">
        <f t="shared" si="3"/>
        <v>0.37732346371164677</v>
      </c>
      <c r="AF25" s="87">
        <f t="shared" si="0"/>
        <v>0.32749613185178522</v>
      </c>
      <c r="AG25" s="87">
        <f t="shared" si="0"/>
        <v>0.43523447875872434</v>
      </c>
      <c r="AI25" s="29">
        <v>0.15</v>
      </c>
    </row>
    <row r="26" spans="2:35" ht="19" customHeight="1" x14ac:dyDescent="0.35">
      <c r="B26" s="9">
        <v>1</v>
      </c>
      <c r="C26" s="32">
        <v>6.8930000000000007</v>
      </c>
      <c r="D26" s="16">
        <v>5.1210000000000004</v>
      </c>
      <c r="E26" s="16">
        <v>2.4420000000000002</v>
      </c>
      <c r="F26" s="17">
        <v>3.7850000000000006</v>
      </c>
      <c r="G26" s="17">
        <v>4.4310000000000009</v>
      </c>
      <c r="H26" s="17">
        <v>1.2630000000000008</v>
      </c>
      <c r="I26" s="17">
        <f>IF(  ABS( MAX( D26:H26 ) )  &gt;  ABS(  MIN(D26:H26 ) ),
                                                 (  SUM(D26:H26) - ABS( MAX(D26:H26) ) ) / 4,
                                                  (  SUM(D26:H26) +  ABS( MIN(D26:H26)  )  )   / 4 )</f>
        <v>2.9802500000000003</v>
      </c>
      <c r="J26" s="18">
        <f xml:space="preserve"> IF( I26 &gt; 0, MAX( -$K$3, -I26*$K$4 ), MIN( $K$3, -I26*$K$4 )  )</f>
        <v>-0.59605000000000008</v>
      </c>
      <c r="K26" s="12">
        <f>C26+J26</f>
        <v>6.2969500000000007</v>
      </c>
      <c r="P26" s="31"/>
      <c r="Q26" s="31" t="s">
        <v>30</v>
      </c>
      <c r="R26" s="77">
        <v>0</v>
      </c>
      <c r="S26" s="51">
        <f t="shared" si="10"/>
        <v>3.8528311207820103</v>
      </c>
      <c r="T26" s="51">
        <f t="shared" si="10"/>
        <v>15.320000000000055</v>
      </c>
      <c r="U26" s="51">
        <f t="shared" si="10"/>
        <v>-0.90000000000006741</v>
      </c>
      <c r="V26" s="51">
        <f t="shared" si="10"/>
        <v>27.529999999999983</v>
      </c>
      <c r="W26" s="52">
        <f t="shared" si="10"/>
        <v>-15.535000000000132</v>
      </c>
      <c r="Z26" s="2">
        <v>19</v>
      </c>
      <c r="AA26" s="85">
        <v>5.7183789146629138E-2</v>
      </c>
      <c r="AB26" s="85">
        <f t="shared" si="1"/>
        <v>6.5761357518623498E-2</v>
      </c>
      <c r="AC26" s="85">
        <f t="shared" si="2"/>
        <v>4.8606220774634765E-2</v>
      </c>
      <c r="AD26" s="86"/>
      <c r="AE26" s="87">
        <f t="shared" si="3"/>
        <v>0.35745044474188281</v>
      </c>
      <c r="AF26" s="87">
        <f t="shared" si="0"/>
        <v>0.30781555628756113</v>
      </c>
      <c r="AG26" s="87">
        <f t="shared" si="0"/>
        <v>0.41559474611471237</v>
      </c>
      <c r="AI26" s="29">
        <v>0.15</v>
      </c>
    </row>
    <row r="27" spans="2:35" ht="19" customHeight="1" x14ac:dyDescent="0.35">
      <c r="B27" s="10">
        <v>2</v>
      </c>
      <c r="C27" s="33">
        <v>6.657</v>
      </c>
      <c r="D27" s="19">
        <v>4.875</v>
      </c>
      <c r="E27" s="15">
        <v>2.3959999999999999</v>
      </c>
      <c r="F27" s="15">
        <v>3.46</v>
      </c>
      <c r="G27" s="15">
        <v>4.1950000000000003</v>
      </c>
      <c r="H27" s="15">
        <v>1.3520000000000003</v>
      </c>
      <c r="I27" s="15">
        <f t="shared" ref="I27:I35" si="11">IF(  ABS( MAX( D27:H27 ) )  &gt;  ABS(  MIN(D27:H27 ) ),
                                                 (  SUM(D27:H27) - ABS( MAX(D27:H27) ) ) / 4,
                                                  (  SUM(D27:H27) +  ABS( MIN(D27:H27)  )  )   / 4 )</f>
        <v>2.8507499999999997</v>
      </c>
      <c r="J27" s="20">
        <f t="shared" ref="J27:J35" si="12" xml:space="preserve"> IF( I27 &gt; 0, MAX( -$K$3, -I27*$K$4 ), MIN( $K$3, -I27*$K$4 )  )</f>
        <v>-0.57014999999999993</v>
      </c>
      <c r="K27" s="13">
        <f t="shared" ref="K27:K35" si="13">C27+J27</f>
        <v>6.0868500000000001</v>
      </c>
      <c r="P27" s="31"/>
      <c r="Q27" s="31" t="s">
        <v>31</v>
      </c>
      <c r="R27" s="78">
        <v>0</v>
      </c>
      <c r="S27" s="53">
        <f t="shared" si="10"/>
        <v>3.2956808347252284</v>
      </c>
      <c r="T27" s="53">
        <f t="shared" si="10"/>
        <v>14.754999999999976</v>
      </c>
      <c r="U27" s="53">
        <f t="shared" si="10"/>
        <v>-1.0799999999999699</v>
      </c>
      <c r="V27" s="53">
        <f t="shared" si="10"/>
        <v>27.025000000000034</v>
      </c>
      <c r="W27" s="54">
        <f t="shared" si="10"/>
        <v>-15.294999999999961</v>
      </c>
      <c r="Z27" s="2">
        <v>20</v>
      </c>
      <c r="AA27" s="85">
        <v>5.7098412732549786E-2</v>
      </c>
      <c r="AB27" s="85">
        <f t="shared" si="1"/>
        <v>6.5663174642432251E-2</v>
      </c>
      <c r="AC27" s="85">
        <f t="shared" si="2"/>
        <v>4.8533650822667314E-2</v>
      </c>
      <c r="AD27" s="86"/>
      <c r="AE27" s="87">
        <f t="shared" si="3"/>
        <v>0.33864860890534432</v>
      </c>
      <c r="AF27" s="87">
        <f t="shared" si="0"/>
        <v>0.28934155459071237</v>
      </c>
      <c r="AG27" s="87">
        <f t="shared" si="0"/>
        <v>0.3968658481510946</v>
      </c>
      <c r="AI27" s="29">
        <v>0.15</v>
      </c>
    </row>
    <row r="28" spans="2:35" ht="19" customHeight="1" x14ac:dyDescent="0.35">
      <c r="B28" s="10">
        <v>3</v>
      </c>
      <c r="C28" s="33">
        <v>6.6150000000000002</v>
      </c>
      <c r="D28" s="19">
        <v>4.7910000000000004</v>
      </c>
      <c r="E28" s="15">
        <v>2.5140000000000002</v>
      </c>
      <c r="F28" s="15">
        <v>3.3110000000000004</v>
      </c>
      <c r="G28" s="15">
        <v>4.1240000000000006</v>
      </c>
      <c r="H28" s="15">
        <v>1.5449999999999999</v>
      </c>
      <c r="I28" s="15">
        <f t="shared" si="11"/>
        <v>2.8735000000000008</v>
      </c>
      <c r="J28" s="20">
        <f t="shared" si="12"/>
        <v>-0.57470000000000021</v>
      </c>
      <c r="K28" s="13">
        <f t="shared" si="13"/>
        <v>6.0403000000000002</v>
      </c>
      <c r="P28" s="31"/>
      <c r="Q28" s="31" t="s">
        <v>32</v>
      </c>
      <c r="R28" s="78">
        <v>0</v>
      </c>
      <c r="S28" s="53">
        <f t="shared" si="10"/>
        <v>2.8070088551032657</v>
      </c>
      <c r="T28" s="53">
        <f t="shared" si="10"/>
        <v>14.205000000000052</v>
      </c>
      <c r="U28" s="53">
        <f t="shared" si="10"/>
        <v>-1.0999999999999206</v>
      </c>
      <c r="V28" s="53">
        <f t="shared" si="10"/>
        <v>26.374999999999872</v>
      </c>
      <c r="W28" s="54">
        <f t="shared" si="10"/>
        <v>-14.944999999999958</v>
      </c>
      <c r="Z28" s="2">
        <v>21</v>
      </c>
      <c r="AA28" s="85">
        <v>5.701812777013382E-2</v>
      </c>
      <c r="AB28" s="85">
        <f t="shared" si="1"/>
        <v>6.557084693565389E-2</v>
      </c>
      <c r="AC28" s="85">
        <f t="shared" si="2"/>
        <v>4.8465408604613743E-2</v>
      </c>
      <c r="AD28" s="86"/>
      <c r="AE28" s="87">
        <f t="shared" si="3"/>
        <v>0.32085593171304305</v>
      </c>
      <c r="AF28" s="87">
        <f t="shared" si="0"/>
        <v>0.2719958221605428</v>
      </c>
      <c r="AG28" s="87">
        <f t="shared" si="0"/>
        <v>0.379001400092492</v>
      </c>
      <c r="AI28" s="29">
        <v>0.15</v>
      </c>
    </row>
    <row r="29" spans="2:35" ht="19" customHeight="1" x14ac:dyDescent="0.35">
      <c r="B29" s="10">
        <v>4</v>
      </c>
      <c r="C29" s="33">
        <v>6.593</v>
      </c>
      <c r="D29" s="19">
        <v>4.6859999999999999</v>
      </c>
      <c r="E29" s="15">
        <v>2.6070000000000002</v>
      </c>
      <c r="F29" s="15">
        <v>3.1830000000000003</v>
      </c>
      <c r="G29" s="15">
        <v>4.0459999999999994</v>
      </c>
      <c r="H29" s="15">
        <v>1.6829999999999998</v>
      </c>
      <c r="I29" s="15">
        <f t="shared" si="11"/>
        <v>2.8797499999999996</v>
      </c>
      <c r="J29" s="20">
        <f t="shared" si="12"/>
        <v>-0.57594999999999996</v>
      </c>
      <c r="K29" s="13">
        <f t="shared" si="13"/>
        <v>6.0170500000000002</v>
      </c>
      <c r="P29" s="31"/>
      <c r="Q29" s="31" t="s">
        <v>33</v>
      </c>
      <c r="R29" s="78">
        <v>0</v>
      </c>
      <c r="S29" s="53">
        <f t="shared" si="10"/>
        <v>2.5018524836434297</v>
      </c>
      <c r="T29" s="53">
        <f t="shared" si="10"/>
        <v>13.594999999999926</v>
      </c>
      <c r="U29" s="53">
        <f t="shared" si="10"/>
        <v>-1.0750000000000344</v>
      </c>
      <c r="V29" s="53">
        <f t="shared" si="10"/>
        <v>25.669999999999998</v>
      </c>
      <c r="W29" s="54">
        <f t="shared" si="10"/>
        <v>-14.584999999999877</v>
      </c>
      <c r="Z29" s="2">
        <v>22</v>
      </c>
      <c r="AA29" s="85">
        <v>5.6942627523584477E-2</v>
      </c>
      <c r="AB29" s="85">
        <f t="shared" si="1"/>
        <v>6.5484021652122137E-2</v>
      </c>
      <c r="AC29" s="85">
        <f t="shared" si="2"/>
        <v>4.8401233395046803E-2</v>
      </c>
      <c r="AD29" s="86"/>
      <c r="AE29" s="87">
        <f t="shared" si="3"/>
        <v>0.30401471425315973</v>
      </c>
      <c r="AF29" s="87">
        <f t="shared" si="0"/>
        <v>0.25570590810731431</v>
      </c>
      <c r="AG29" s="87">
        <f t="shared" si="0"/>
        <v>0.36195805942772291</v>
      </c>
      <c r="AI29" s="29">
        <v>0.15</v>
      </c>
    </row>
    <row r="30" spans="2:35" ht="19" customHeight="1" thickBot="1" x14ac:dyDescent="0.4">
      <c r="B30" s="10">
        <v>5</v>
      </c>
      <c r="C30" s="34">
        <v>6.593</v>
      </c>
      <c r="D30" s="21">
        <v>4.6230000000000002</v>
      </c>
      <c r="E30" s="22">
        <v>2.6840000000000002</v>
      </c>
      <c r="F30" s="22">
        <v>3.0939999999999999</v>
      </c>
      <c r="G30" s="22">
        <v>3.9710000000000001</v>
      </c>
      <c r="H30" s="22">
        <v>1.7879999999999994</v>
      </c>
      <c r="I30" s="22">
        <f t="shared" si="11"/>
        <v>2.8842499999999998</v>
      </c>
      <c r="J30" s="23">
        <f t="shared" si="12"/>
        <v>-0.57684999999999997</v>
      </c>
      <c r="K30" s="41">
        <f t="shared" si="13"/>
        <v>6.0161499999999997</v>
      </c>
      <c r="P30" s="31"/>
      <c r="Q30" s="31" t="s">
        <v>34</v>
      </c>
      <c r="R30" s="79">
        <v>0</v>
      </c>
      <c r="S30" s="55">
        <f t="shared" si="10"/>
        <v>2.0855829583436849</v>
      </c>
      <c r="T30" s="55">
        <f t="shared" si="10"/>
        <v>13.109999999999996</v>
      </c>
      <c r="U30" s="55">
        <f t="shared" si="10"/>
        <v>-1.2150000000001049</v>
      </c>
      <c r="V30" s="55">
        <f t="shared" si="10"/>
        <v>25.075000000000028</v>
      </c>
      <c r="W30" s="56">
        <f t="shared" si="10"/>
        <v>-14.234999999999943</v>
      </c>
      <c r="Z30" s="2">
        <v>23</v>
      </c>
      <c r="AA30" s="85">
        <v>5.6871609309969484E-2</v>
      </c>
      <c r="AB30" s="85">
        <f t="shared" si="1"/>
        <v>6.5402350706464898E-2</v>
      </c>
      <c r="AC30" s="85">
        <f t="shared" si="2"/>
        <v>4.8340867913474063E-2</v>
      </c>
      <c r="AD30" s="86"/>
      <c r="AE30" s="87">
        <f t="shared" si="3"/>
        <v>0.28807116462682436</v>
      </c>
      <c r="AF30" s="87">
        <f t="shared" si="0"/>
        <v>0.24040464780433052</v>
      </c>
      <c r="AG30" s="87">
        <f t="shared" si="0"/>
        <v>0.34569522497037192</v>
      </c>
      <c r="AI30" s="29">
        <v>0.15</v>
      </c>
    </row>
    <row r="31" spans="2:35" ht="19" customHeight="1" x14ac:dyDescent="0.35">
      <c r="B31" s="10">
        <v>6</v>
      </c>
      <c r="C31" s="33">
        <v>6.5850000000000009</v>
      </c>
      <c r="D31" s="19">
        <v>4.5630000000000006</v>
      </c>
      <c r="E31" s="15">
        <v>2.7220000000000013</v>
      </c>
      <c r="F31" s="15">
        <v>3.0100000000000011</v>
      </c>
      <c r="G31" s="15">
        <v>3.882000000000001</v>
      </c>
      <c r="H31" s="15">
        <v>1.8440000000000012</v>
      </c>
      <c r="I31" s="39">
        <f t="shared" si="11"/>
        <v>2.8645000000000018</v>
      </c>
      <c r="J31" s="20">
        <f t="shared" si="12"/>
        <v>-0.57290000000000041</v>
      </c>
      <c r="K31" s="40">
        <f t="shared" si="13"/>
        <v>6.0121000000000002</v>
      </c>
      <c r="Z31" s="2">
        <v>24</v>
      </c>
      <c r="AA31" s="85">
        <v>5.6804779885760048E-2</v>
      </c>
      <c r="AB31" s="85">
        <f t="shared" si="1"/>
        <v>6.5325496868624044E-2</v>
      </c>
      <c r="AC31" s="85">
        <f t="shared" si="2"/>
        <v>4.8284062902896038E-2</v>
      </c>
      <c r="AD31" s="86"/>
      <c r="AE31" s="87">
        <f t="shared" si="3"/>
        <v>0.27297503520582134</v>
      </c>
      <c r="AF31" s="87">
        <f t="shared" si="0"/>
        <v>0.22602966930489257</v>
      </c>
      <c r="AG31" s="87">
        <f t="shared" si="0"/>
        <v>0.33017477726885386</v>
      </c>
      <c r="AI31" s="29">
        <v>0.15</v>
      </c>
    </row>
    <row r="32" spans="2:35" ht="19" customHeight="1" thickBot="1" x14ac:dyDescent="0.4">
      <c r="B32" s="10">
        <v>7</v>
      </c>
      <c r="C32" s="33">
        <v>6.5659999999999998</v>
      </c>
      <c r="D32" s="19">
        <v>4.4930000000000003</v>
      </c>
      <c r="E32" s="15">
        <v>2.7280000000000002</v>
      </c>
      <c r="F32" s="15">
        <v>2.94</v>
      </c>
      <c r="G32" s="15">
        <v>3.7849999999999997</v>
      </c>
      <c r="H32" s="15">
        <v>1.8689999999999998</v>
      </c>
      <c r="I32" s="15">
        <f t="shared" si="11"/>
        <v>2.8304999999999998</v>
      </c>
      <c r="J32" s="20">
        <f t="shared" si="12"/>
        <v>-0.56609999999999994</v>
      </c>
      <c r="K32" s="13">
        <f t="shared" si="13"/>
        <v>5.9999000000000002</v>
      </c>
      <c r="Z32" s="2">
        <v>25</v>
      </c>
      <c r="AA32" s="85">
        <v>5.6741858763692754E-2</v>
      </c>
      <c r="AB32" s="85">
        <f t="shared" si="1"/>
        <v>6.5253137578246662E-2</v>
      </c>
      <c r="AC32" s="85">
        <f t="shared" si="2"/>
        <v>4.823057994913884E-2</v>
      </c>
      <c r="AD32" s="86"/>
      <c r="AE32" s="87">
        <f t="shared" si="3"/>
        <v>0.25867930687809332</v>
      </c>
      <c r="AF32" s="87">
        <f t="shared" si="0"/>
        <v>0.2125229619473443</v>
      </c>
      <c r="AG32" s="87">
        <f t="shared" si="0"/>
        <v>0.3153608538709331</v>
      </c>
      <c r="AI32" s="29">
        <v>0.15</v>
      </c>
    </row>
    <row r="33" spans="2:35" ht="19" customHeight="1" thickBot="1" x14ac:dyDescent="0.4">
      <c r="B33" s="10">
        <v>8</v>
      </c>
      <c r="C33" s="33">
        <v>6.5409999999999995</v>
      </c>
      <c r="D33" s="19">
        <v>4.4159999999999995</v>
      </c>
      <c r="E33" s="15">
        <v>2.7129999999999992</v>
      </c>
      <c r="F33" s="15">
        <v>2.8769999999999998</v>
      </c>
      <c r="G33" s="15">
        <v>3.6889999999999996</v>
      </c>
      <c r="H33" s="15">
        <v>1.8749999999999991</v>
      </c>
      <c r="I33" s="15">
        <f t="shared" si="11"/>
        <v>2.7884999999999991</v>
      </c>
      <c r="J33" s="20">
        <f t="shared" si="12"/>
        <v>-0.55769999999999986</v>
      </c>
      <c r="K33" s="13">
        <f t="shared" si="13"/>
        <v>5.9832999999999998</v>
      </c>
      <c r="Q33" s="57">
        <f>K5</f>
        <v>20</v>
      </c>
      <c r="R33" s="2"/>
      <c r="S33" s="63" t="str">
        <f>S7</f>
        <v>20240131</v>
      </c>
      <c r="T33" s="63" t="str">
        <f t="shared" ref="T33:V33" si="14">T7</f>
        <v>20240229</v>
      </c>
      <c r="U33" s="63" t="str">
        <f t="shared" si="14"/>
        <v>20240331</v>
      </c>
      <c r="V33" s="63" t="str">
        <f t="shared" si="14"/>
        <v>20240430</v>
      </c>
      <c r="Z33" s="2">
        <v>26</v>
      </c>
      <c r="AA33" s="85">
        <v>5.6682580111258929E-2</v>
      </c>
      <c r="AB33" s="85">
        <f t="shared" si="1"/>
        <v>6.518496712794776E-2</v>
      </c>
      <c r="AC33" s="85">
        <f t="shared" si="2"/>
        <v>4.8180193094570091E-2</v>
      </c>
      <c r="AD33" s="86"/>
      <c r="AE33" s="87">
        <f t="shared" si="3"/>
        <v>0.24513991291334405</v>
      </c>
      <c r="AF33" s="87">
        <f t="shared" si="0"/>
        <v>0.19983049746409054</v>
      </c>
      <c r="AG33" s="87">
        <f t="shared" si="0"/>
        <v>0.30121965398459521</v>
      </c>
      <c r="AI33" s="29">
        <v>0.15</v>
      </c>
    </row>
    <row r="34" spans="2:35" ht="19" customHeight="1" x14ac:dyDescent="0.35">
      <c r="B34" s="10">
        <v>9</v>
      </c>
      <c r="C34" s="33">
        <v>6.512999999999999</v>
      </c>
      <c r="D34" s="19">
        <v>4.331999999999999</v>
      </c>
      <c r="E34" s="15">
        <v>2.6829999999999989</v>
      </c>
      <c r="F34" s="15">
        <v>2.8129999999999993</v>
      </c>
      <c r="G34" s="15">
        <v>3.597999999999999</v>
      </c>
      <c r="H34" s="15">
        <v>1.8679999999999994</v>
      </c>
      <c r="I34" s="15">
        <f t="shared" si="11"/>
        <v>2.7404999999999995</v>
      </c>
      <c r="J34" s="20">
        <f t="shared" si="12"/>
        <v>-0.54809999999999992</v>
      </c>
      <c r="K34" s="13">
        <f t="shared" si="13"/>
        <v>5.9648999999999992</v>
      </c>
      <c r="P34" s="31"/>
      <c r="Q34" s="31" t="s">
        <v>25</v>
      </c>
      <c r="R34" s="77">
        <v>0</v>
      </c>
      <c r="S34" s="58">
        <f>IF( AND( ABS(S21) &gt; $Q$33,  SIGN(S21) &lt;&gt; SIGN(T21)  ),  1,  0  )</f>
        <v>0</v>
      </c>
      <c r="T34" s="58">
        <f t="shared" ref="T34:V34" si="15">IF( AND( ABS(T21) &gt; $Q$33,  SIGN(T21) &lt;&gt; SIGN(U21)  ),  1,  0  )</f>
        <v>0</v>
      </c>
      <c r="U34" s="58">
        <f t="shared" si="15"/>
        <v>0</v>
      </c>
      <c r="V34" s="58">
        <f t="shared" si="15"/>
        <v>0</v>
      </c>
      <c r="W34" s="80">
        <v>0</v>
      </c>
      <c r="Z34" s="2">
        <v>27</v>
      </c>
      <c r="AA34" s="85">
        <v>5.6626693678461404E-2</v>
      </c>
      <c r="AB34" s="85">
        <f t="shared" si="1"/>
        <v>6.5120697730230603E-2</v>
      </c>
      <c r="AC34" s="85">
        <f t="shared" si="2"/>
        <v>4.8132689626692191E-2</v>
      </c>
      <c r="AD34" s="86"/>
      <c r="AE34" s="87">
        <f t="shared" si="3"/>
        <v>0.23231549631092244</v>
      </c>
      <c r="AF34" s="87">
        <f t="shared" si="0"/>
        <v>0.18790189556356129</v>
      </c>
      <c r="AG34" s="87">
        <f t="shared" si="0"/>
        <v>0.28771926795858416</v>
      </c>
      <c r="AI34" s="29">
        <v>0.15</v>
      </c>
    </row>
    <row r="35" spans="2:35" ht="19" customHeight="1" thickBot="1" x14ac:dyDescent="0.4">
      <c r="B35" s="11">
        <v>10</v>
      </c>
      <c r="C35" s="34">
        <v>6.4829999999999997</v>
      </c>
      <c r="D35" s="21">
        <v>4.2439999999999998</v>
      </c>
      <c r="E35" s="22">
        <v>2.6419999999999995</v>
      </c>
      <c r="F35" s="22">
        <v>2.7509999999999999</v>
      </c>
      <c r="G35" s="22">
        <v>3.5149999999999997</v>
      </c>
      <c r="H35" s="22">
        <v>1.8520000000000003</v>
      </c>
      <c r="I35" s="22">
        <f t="shared" si="11"/>
        <v>2.6899999999999995</v>
      </c>
      <c r="J35" s="23">
        <f t="shared" si="12"/>
        <v>-0.53799999999999992</v>
      </c>
      <c r="K35" s="14">
        <f t="shared" si="13"/>
        <v>5.9449999999999994</v>
      </c>
      <c r="P35" s="31"/>
      <c r="Q35" s="31" t="s">
        <v>26</v>
      </c>
      <c r="R35" s="78">
        <v>0</v>
      </c>
      <c r="S35" s="59">
        <f t="shared" ref="S35:V43" si="16">IF( AND( ABS(S22) &gt; $Q$33,  SIGN(S22) &lt;&gt; SIGN(T22)  ),  1,  0  )</f>
        <v>0</v>
      </c>
      <c r="T35" s="59">
        <f t="shared" si="16"/>
        <v>0</v>
      </c>
      <c r="U35" s="59">
        <f t="shared" si="16"/>
        <v>0</v>
      </c>
      <c r="V35" s="59">
        <f t="shared" si="16"/>
        <v>1</v>
      </c>
      <c r="W35" s="81">
        <v>0</v>
      </c>
      <c r="Z35" s="2">
        <v>28</v>
      </c>
      <c r="AA35" s="85">
        <v>5.6573965065311871E-2</v>
      </c>
      <c r="AB35" s="85">
        <f t="shared" si="1"/>
        <v>6.5060059825108651E-2</v>
      </c>
      <c r="AC35" s="85">
        <f t="shared" si="2"/>
        <v>4.808787030551509E-2</v>
      </c>
      <c r="AD35" s="86"/>
      <c r="AE35" s="87">
        <f t="shared" si="3"/>
        <v>0.22016719551871425</v>
      </c>
      <c r="AF35" s="87">
        <f t="shared" si="0"/>
        <v>0.17669012732082942</v>
      </c>
      <c r="AG35" s="87">
        <f t="shared" si="0"/>
        <v>0.27482952775022912</v>
      </c>
      <c r="AI35" s="29">
        <v>0.15</v>
      </c>
    </row>
    <row r="36" spans="2:35" ht="19" customHeight="1" x14ac:dyDescent="0.35">
      <c r="P36" s="31"/>
      <c r="Q36" s="31" t="s">
        <v>27</v>
      </c>
      <c r="R36" s="78">
        <v>0</v>
      </c>
      <c r="S36" s="59">
        <f t="shared" si="16"/>
        <v>0</v>
      </c>
      <c r="T36" s="59">
        <f t="shared" si="16"/>
        <v>0</v>
      </c>
      <c r="U36" s="59">
        <f t="shared" si="16"/>
        <v>0</v>
      </c>
      <c r="V36" s="59">
        <f t="shared" si="16"/>
        <v>1</v>
      </c>
      <c r="W36" s="81">
        <v>0</v>
      </c>
      <c r="Z36" s="2">
        <v>29</v>
      </c>
      <c r="AA36" s="85">
        <v>5.6524175545883626E-2</v>
      </c>
      <c r="AB36" s="85">
        <f t="shared" si="1"/>
        <v>6.5002801877766164E-2</v>
      </c>
      <c r="AC36" s="85">
        <f t="shared" si="2"/>
        <v>4.8045549214001081E-2</v>
      </c>
      <c r="AD36" s="86"/>
      <c r="AE36" s="87">
        <f t="shared" si="3"/>
        <v>0.20865845426597052</v>
      </c>
      <c r="AF36" s="87">
        <f t="shared" si="0"/>
        <v>0.16615125084056737</v>
      </c>
      <c r="AG36" s="87">
        <f t="shared" si="0"/>
        <v>0.26252187517372511</v>
      </c>
      <c r="AI36" s="29">
        <v>0.15</v>
      </c>
    </row>
    <row r="37" spans="2:35" ht="19" customHeight="1" x14ac:dyDescent="0.35">
      <c r="P37" s="31"/>
      <c r="Q37" s="31" t="s">
        <v>28</v>
      </c>
      <c r="R37" s="78">
        <v>0</v>
      </c>
      <c r="S37" s="59">
        <f t="shared" si="16"/>
        <v>0</v>
      </c>
      <c r="T37" s="59">
        <f t="shared" si="16"/>
        <v>0</v>
      </c>
      <c r="U37" s="59">
        <f t="shared" si="16"/>
        <v>0</v>
      </c>
      <c r="V37" s="59">
        <f t="shared" si="16"/>
        <v>1</v>
      </c>
      <c r="W37" s="81">
        <v>0</v>
      </c>
      <c r="Z37" s="2">
        <v>30</v>
      </c>
      <c r="AA37" s="85">
        <v>5.6477121601038238E-2</v>
      </c>
      <c r="AB37" s="85">
        <f t="shared" si="1"/>
        <v>6.4948689841193966E-2</v>
      </c>
      <c r="AC37" s="85">
        <f t="shared" si="2"/>
        <v>4.8005553360882504E-2</v>
      </c>
      <c r="AD37" s="86"/>
      <c r="AE37" s="87">
        <f t="shared" si="3"/>
        <v>0.19775485196223497</v>
      </c>
      <c r="AF37" s="87">
        <f t="shared" si="0"/>
        <v>0.15624417458558351</v>
      </c>
      <c r="AG37" s="87">
        <f t="shared" si="0"/>
        <v>0.25076924524638244</v>
      </c>
      <c r="AI37" s="29">
        <v>0.15</v>
      </c>
    </row>
    <row r="38" spans="2:35" ht="19" customHeight="1" thickBot="1" x14ac:dyDescent="0.4">
      <c r="P38" s="31"/>
      <c r="Q38" s="31" t="s">
        <v>29</v>
      </c>
      <c r="R38" s="78">
        <v>0</v>
      </c>
      <c r="S38" s="59">
        <f t="shared" si="16"/>
        <v>0</v>
      </c>
      <c r="T38" s="59">
        <f t="shared" si="16"/>
        <v>0</v>
      </c>
      <c r="U38" s="59">
        <f t="shared" si="16"/>
        <v>0</v>
      </c>
      <c r="V38" s="59">
        <f t="shared" si="16"/>
        <v>1</v>
      </c>
      <c r="W38" s="81">
        <v>0</v>
      </c>
      <c r="Z38" s="2">
        <v>31</v>
      </c>
      <c r="AA38" s="85">
        <v>5.6432614266770154E-2</v>
      </c>
      <c r="AB38" s="85">
        <f t="shared" si="1"/>
        <v>6.4897506406785668E-2</v>
      </c>
      <c r="AC38" s="85">
        <f t="shared" si="2"/>
        <v>4.7967722126754632E-2</v>
      </c>
      <c r="AD38" s="86"/>
      <c r="AE38" s="87">
        <f t="shared" si="3"/>
        <v>0.18742395170281836</v>
      </c>
      <c r="AF38" s="87">
        <f t="shared" si="0"/>
        <v>0.14693044453029666</v>
      </c>
      <c r="AG38" s="87">
        <f t="shared" si="0"/>
        <v>0.23954596238870959</v>
      </c>
      <c r="AI38" s="29">
        <v>0.15</v>
      </c>
    </row>
    <row r="39" spans="2:35" ht="19" customHeight="1" x14ac:dyDescent="0.35">
      <c r="B39" s="5"/>
      <c r="C39" s="2" t="s">
        <v>5</v>
      </c>
      <c r="D39" s="140" t="s">
        <v>14</v>
      </c>
      <c r="E39" s="141"/>
      <c r="F39" s="141"/>
      <c r="G39" s="141"/>
      <c r="H39" s="141"/>
      <c r="I39" s="142"/>
      <c r="K39" s="143" t="s">
        <v>20</v>
      </c>
      <c r="P39" s="31"/>
      <c r="Q39" s="31" t="s">
        <v>30</v>
      </c>
      <c r="R39" s="77">
        <v>0</v>
      </c>
      <c r="S39" s="58">
        <f t="shared" si="16"/>
        <v>0</v>
      </c>
      <c r="T39" s="58">
        <f t="shared" si="16"/>
        <v>0</v>
      </c>
      <c r="U39" s="58">
        <f t="shared" si="16"/>
        <v>0</v>
      </c>
      <c r="V39" s="58">
        <f t="shared" si="16"/>
        <v>1</v>
      </c>
      <c r="W39" s="80">
        <v>0</v>
      </c>
      <c r="Z39" s="2">
        <v>32</v>
      </c>
      <c r="AA39" s="85">
        <v>5.6390478373331998E-2</v>
      </c>
      <c r="AB39" s="85">
        <f t="shared" si="1"/>
        <v>6.4849050129331787E-2</v>
      </c>
      <c r="AC39" s="85">
        <f t="shared" si="2"/>
        <v>4.7931906617332196E-2</v>
      </c>
      <c r="AD39" s="86"/>
      <c r="AE39" s="87">
        <f t="shared" si="3"/>
        <v>0.17763516340862714</v>
      </c>
      <c r="AF39" s="87">
        <f t="shared" si="0"/>
        <v>0.13817405192945631</v>
      </c>
      <c r="AG39" s="87">
        <f t="shared" si="0"/>
        <v>0.22882764760026253</v>
      </c>
      <c r="AI39" s="29">
        <v>0.15</v>
      </c>
    </row>
    <row r="40" spans="2:35" ht="19" customHeight="1" x14ac:dyDescent="0.35">
      <c r="B40" s="3"/>
      <c r="C40" s="4" t="s">
        <v>1</v>
      </c>
      <c r="D40" s="6" t="s">
        <v>0</v>
      </c>
      <c r="E40" s="6" t="s">
        <v>13</v>
      </c>
      <c r="F40" s="6" t="s">
        <v>2</v>
      </c>
      <c r="G40" s="6" t="s">
        <v>3</v>
      </c>
      <c r="H40" s="6" t="s">
        <v>4</v>
      </c>
      <c r="I40" s="7" t="s">
        <v>6</v>
      </c>
      <c r="J40" s="8" t="s">
        <v>7</v>
      </c>
      <c r="K40" s="144"/>
      <c r="P40" s="31"/>
      <c r="Q40" s="31" t="s">
        <v>31</v>
      </c>
      <c r="R40" s="78">
        <v>0</v>
      </c>
      <c r="S40" s="59">
        <f t="shared" si="16"/>
        <v>0</v>
      </c>
      <c r="T40" s="59">
        <f t="shared" si="16"/>
        <v>0</v>
      </c>
      <c r="U40" s="59">
        <f t="shared" si="16"/>
        <v>0</v>
      </c>
      <c r="V40" s="59">
        <f t="shared" si="16"/>
        <v>1</v>
      </c>
      <c r="W40" s="81">
        <v>0</v>
      </c>
      <c r="Z40" s="2">
        <v>33</v>
      </c>
      <c r="AA40" s="85">
        <v>5.6350551727766485E-2</v>
      </c>
      <c r="AB40" s="85">
        <f t="shared" si="1"/>
        <v>6.4803134486931452E-2</v>
      </c>
      <c r="AC40" s="85">
        <f t="shared" si="2"/>
        <v>4.7897968968601511E-2</v>
      </c>
      <c r="AD40" s="86"/>
      <c r="AE40" s="87">
        <f t="shared" si="3"/>
        <v>0.16835962003191532</v>
      </c>
      <c r="AF40" s="87">
        <f t="shared" si="0"/>
        <v>0.12994125901258696</v>
      </c>
      <c r="AG40" s="87">
        <f t="shared" si="0"/>
        <v>0.21859113503844249</v>
      </c>
      <c r="AI40" s="29">
        <v>0.15</v>
      </c>
    </row>
    <row r="41" spans="2:35" ht="19" customHeight="1" thickBot="1" x14ac:dyDescent="0.4">
      <c r="B41" s="25">
        <v>20240331</v>
      </c>
      <c r="C41" s="2" t="s">
        <v>10</v>
      </c>
      <c r="D41" s="2" t="s">
        <v>8</v>
      </c>
      <c r="E41" s="2" t="s">
        <v>9</v>
      </c>
      <c r="F41" s="2" t="s">
        <v>11</v>
      </c>
      <c r="G41" s="2" t="s">
        <v>12</v>
      </c>
      <c r="H41" s="2" t="s">
        <v>15</v>
      </c>
      <c r="I41" s="2"/>
      <c r="J41" s="2"/>
      <c r="P41" s="31"/>
      <c r="Q41" s="31" t="s">
        <v>32</v>
      </c>
      <c r="R41" s="78">
        <v>0</v>
      </c>
      <c r="S41" s="59">
        <f t="shared" si="16"/>
        <v>0</v>
      </c>
      <c r="T41" s="59">
        <f t="shared" si="16"/>
        <v>0</v>
      </c>
      <c r="U41" s="59">
        <f t="shared" si="16"/>
        <v>0</v>
      </c>
      <c r="V41" s="59">
        <f t="shared" si="16"/>
        <v>1</v>
      </c>
      <c r="W41" s="81">
        <v>0</v>
      </c>
      <c r="Z41" s="2">
        <v>34</v>
      </c>
      <c r="AA41" s="85">
        <v>5.6312684276404568E-2</v>
      </c>
      <c r="AB41" s="85">
        <f t="shared" si="1"/>
        <v>6.475958691786525E-2</v>
      </c>
      <c r="AC41" s="85">
        <f t="shared" si="2"/>
        <v>4.7865781634943878E-2</v>
      </c>
      <c r="AD41" s="86"/>
      <c r="AE41" s="87">
        <f t="shared" si="3"/>
        <v>0.15957006509398686</v>
      </c>
      <c r="AF41" s="87">
        <f t="shared" si="0"/>
        <v>0.12220044034362906</v>
      </c>
      <c r="AG41" s="87">
        <f t="shared" si="0"/>
        <v>0.20881439668194351</v>
      </c>
      <c r="AI41" s="29">
        <v>0.15</v>
      </c>
    </row>
    <row r="42" spans="2:35" ht="19" customHeight="1" x14ac:dyDescent="0.35">
      <c r="B42" s="9">
        <v>1</v>
      </c>
      <c r="C42" s="32">
        <v>6.75</v>
      </c>
      <c r="D42" s="16">
        <v>4.9779999999999998</v>
      </c>
      <c r="E42" s="16">
        <v>2.3930000000000007</v>
      </c>
      <c r="F42" s="17">
        <v>3.7320000000000002</v>
      </c>
      <c r="G42" s="17">
        <v>4.593</v>
      </c>
      <c r="H42" s="17">
        <v>1.359</v>
      </c>
      <c r="I42" s="17">
        <f>IF(  ABS( MAX( D42:H42 ) )  &gt;  ABS(  MIN(D42:H42 ) ),
                                                 (  SUM(D42:H42) - ABS( MAX(D42:H42) ) ) / 4,
                                                  (  SUM(D42:H42) +  ABS( MIN(D42:H42)  )  )   / 4 )</f>
        <v>3.01925</v>
      </c>
      <c r="J42" s="18">
        <f xml:space="preserve"> IF( I42 &gt; 0, MAX( -$K$3, -I42*$K$4 ), MIN( $K$3, -I42*$K$4 )  )</f>
        <v>-0.60385</v>
      </c>
      <c r="K42" s="12">
        <f>C42+J42</f>
        <v>6.1461500000000004</v>
      </c>
      <c r="P42" s="31"/>
      <c r="Q42" s="31" t="s">
        <v>33</v>
      </c>
      <c r="R42" s="78">
        <v>0</v>
      </c>
      <c r="S42" s="59">
        <f t="shared" si="16"/>
        <v>0</v>
      </c>
      <c r="T42" s="59">
        <f t="shared" si="16"/>
        <v>0</v>
      </c>
      <c r="U42" s="59">
        <f t="shared" si="16"/>
        <v>0</v>
      </c>
      <c r="V42" s="59">
        <f t="shared" si="16"/>
        <v>1</v>
      </c>
      <c r="W42" s="81">
        <v>0</v>
      </c>
      <c r="Z42" s="2">
        <v>35</v>
      </c>
      <c r="AA42" s="85">
        <v>5.6276737272406896E-2</v>
      </c>
      <c r="AB42" s="85">
        <f t="shared" si="1"/>
        <v>6.4718247863267922E-2</v>
      </c>
      <c r="AC42" s="85">
        <f t="shared" si="2"/>
        <v>4.7835226681545863E-2</v>
      </c>
      <c r="AD42" s="86"/>
      <c r="AE42" s="87">
        <f t="shared" si="3"/>
        <v>0.1512407500979108</v>
      </c>
      <c r="AF42" s="87">
        <f t="shared" si="0"/>
        <v>0.11492193793937684</v>
      </c>
      <c r="AG42" s="87">
        <f t="shared" si="0"/>
        <v>0.19947647397252477</v>
      </c>
      <c r="AI42" s="29">
        <v>0.15</v>
      </c>
    </row>
    <row r="43" spans="2:35" ht="19" customHeight="1" thickBot="1" x14ac:dyDescent="0.4">
      <c r="B43" s="10">
        <v>2</v>
      </c>
      <c r="C43" s="33">
        <v>6.4329999999999998</v>
      </c>
      <c r="D43" s="19">
        <v>4.6609999999999996</v>
      </c>
      <c r="E43" s="15">
        <v>2.4340000000000002</v>
      </c>
      <c r="F43" s="15">
        <v>3.3619999999999997</v>
      </c>
      <c r="G43" s="15">
        <v>4.3579999999999997</v>
      </c>
      <c r="H43" s="15">
        <v>1.58</v>
      </c>
      <c r="I43" s="15">
        <f t="shared" ref="I43:I45" si="17">IF(  ABS( MAX( D43:H43 ) )  &gt;  ABS(  MIN(D43:H43 ) ),
                                                 (  SUM(D43:H43) - ABS( MAX(D43:H43) ) ) / 4,
                                                  (  SUM(D43:H43) +  ABS( MIN(D43:H43)  )  )   / 4 )</f>
        <v>2.9334999999999991</v>
      </c>
      <c r="J43" s="20">
        <f t="shared" ref="J43:J45" si="18" xml:space="preserve"> IF( I43 &gt; 0, MAX( -$K$3, -I43*$K$4 ), MIN( $K$3, -I43*$K$4 )  )</f>
        <v>-0.58669999999999989</v>
      </c>
      <c r="K43" s="13">
        <f t="shared" ref="K43:K51" si="19">C43+J43</f>
        <v>5.8463000000000003</v>
      </c>
      <c r="P43" s="31"/>
      <c r="Q43" s="31" t="s">
        <v>34</v>
      </c>
      <c r="R43" s="79">
        <v>0</v>
      </c>
      <c r="S43" s="60">
        <f t="shared" si="16"/>
        <v>0</v>
      </c>
      <c r="T43" s="60">
        <f t="shared" si="16"/>
        <v>0</v>
      </c>
      <c r="U43" s="60">
        <f t="shared" si="16"/>
        <v>0</v>
      </c>
      <c r="V43" s="60">
        <f t="shared" si="16"/>
        <v>1</v>
      </c>
      <c r="W43" s="82">
        <v>0</v>
      </c>
      <c r="Z43" s="2">
        <v>36</v>
      </c>
      <c r="AA43" s="85">
        <v>5.6242582465187541E-2</v>
      </c>
      <c r="AB43" s="85">
        <f t="shared" si="1"/>
        <v>6.4678969834965669E-2</v>
      </c>
      <c r="AC43" s="85">
        <f t="shared" si="2"/>
        <v>4.7806195095409405E-2</v>
      </c>
      <c r="AD43" s="86"/>
      <c r="AE43" s="87">
        <f t="shared" si="3"/>
        <v>0.14334734058898149</v>
      </c>
      <c r="AF43" s="87">
        <f t="shared" si="0"/>
        <v>0.10807792853312115</v>
      </c>
      <c r="AG43" s="87">
        <f t="shared" si="0"/>
        <v>0.19055741550535704</v>
      </c>
      <c r="AI43" s="29">
        <v>0.15</v>
      </c>
    </row>
    <row r="44" spans="2:35" ht="19" customHeight="1" x14ac:dyDescent="0.35">
      <c r="B44" s="10">
        <v>3</v>
      </c>
      <c r="C44" s="33">
        <v>6.3639999999999999</v>
      </c>
      <c r="D44" s="19">
        <v>4.5410000000000004</v>
      </c>
      <c r="E44" s="15">
        <v>2.5859999999999999</v>
      </c>
      <c r="F44" s="15">
        <v>3.1999999999999997</v>
      </c>
      <c r="G44" s="15">
        <v>4.2729999999999997</v>
      </c>
      <c r="H44" s="15">
        <v>1.7749999999999995</v>
      </c>
      <c r="I44" s="15">
        <f t="shared" si="17"/>
        <v>2.9584999999999999</v>
      </c>
      <c r="J44" s="20">
        <f t="shared" si="18"/>
        <v>-0.5917</v>
      </c>
      <c r="K44" s="13">
        <f t="shared" si="19"/>
        <v>5.7722999999999995</v>
      </c>
      <c r="Z44" s="2">
        <v>37</v>
      </c>
      <c r="AA44" s="85">
        <v>5.6210101322647255E-2</v>
      </c>
      <c r="AB44" s="85">
        <f t="shared" si="1"/>
        <v>6.4641616521044332E-2</v>
      </c>
      <c r="AC44" s="85">
        <f t="shared" si="2"/>
        <v>4.7778586124250164E-2</v>
      </c>
      <c r="AD44" s="86"/>
      <c r="AE44" s="87">
        <f t="shared" si="3"/>
        <v>0.13586682982617623</v>
      </c>
      <c r="AF44" s="87">
        <f t="shared" si="0"/>
        <v>0.1016423016122754</v>
      </c>
      <c r="AG44" s="87">
        <f t="shared" si="0"/>
        <v>0.18203821998541125</v>
      </c>
      <c r="AI44" s="29">
        <v>0.15</v>
      </c>
    </row>
    <row r="45" spans="2:35" ht="19" customHeight="1" x14ac:dyDescent="0.35">
      <c r="B45" s="10">
        <v>4</v>
      </c>
      <c r="C45" s="33">
        <v>6.3280000000000003</v>
      </c>
      <c r="D45" s="19">
        <v>4.4320000000000004</v>
      </c>
      <c r="E45" s="15">
        <v>2.6640000000000006</v>
      </c>
      <c r="F45" s="15">
        <v>3.0630000000000006</v>
      </c>
      <c r="G45" s="15">
        <v>4.1740000000000004</v>
      </c>
      <c r="H45" s="15">
        <v>1.9140000000000006</v>
      </c>
      <c r="I45" s="15">
        <f t="shared" si="17"/>
        <v>2.9537500000000008</v>
      </c>
      <c r="J45" s="20">
        <f t="shared" si="18"/>
        <v>-0.59075000000000022</v>
      </c>
      <c r="K45" s="13">
        <f t="shared" si="19"/>
        <v>5.7372500000000004</v>
      </c>
      <c r="Q45" s="64"/>
      <c r="R45" s="64" t="s">
        <v>39</v>
      </c>
      <c r="Z45" s="2">
        <v>38</v>
      </c>
      <c r="AA45" s="85">
        <v>5.6179184292928896E-2</v>
      </c>
      <c r="AB45" s="85">
        <f t="shared" si="1"/>
        <v>6.4606061936868228E-2</v>
      </c>
      <c r="AC45" s="85">
        <f t="shared" si="2"/>
        <v>4.7752306648989558E-2</v>
      </c>
      <c r="AD45" s="86"/>
      <c r="AE45" s="87">
        <f t="shared" si="3"/>
        <v>0.12877745918594954</v>
      </c>
      <c r="AF45" s="87">
        <f t="shared" si="0"/>
        <v>9.559054705979457E-2</v>
      </c>
      <c r="AG45" s="87">
        <f t="shared" si="0"/>
        <v>0.17390078378979998</v>
      </c>
      <c r="AI45" s="29">
        <v>0.15</v>
      </c>
    </row>
    <row r="46" spans="2:35" ht="19" customHeight="1" thickBot="1" x14ac:dyDescent="0.4">
      <c r="B46" s="10">
        <v>5</v>
      </c>
      <c r="C46" s="34">
        <v>6.3280000000000003</v>
      </c>
      <c r="D46" s="21">
        <v>4.359</v>
      </c>
      <c r="E46" s="22">
        <v>2.7280000000000006</v>
      </c>
      <c r="F46" s="22">
        <v>2.9780000000000002</v>
      </c>
      <c r="G46" s="22">
        <v>4.0940000000000003</v>
      </c>
      <c r="H46" s="22">
        <v>2.0180000000000007</v>
      </c>
      <c r="I46" s="22">
        <f t="shared" ref="I46:I51" si="20">IF(  ABS( MAX( D46:H46 ) )  &gt;  ABS(  MIN(D46:H46 ) ),
                                                 (  SUM(D46:H46) - ABS( MAX(D46:H46) ) ) / 4,
                                                  (  SUM(D46:H46) +  ABS( MIN(D46:H46)  )  )   / 4 )</f>
        <v>2.9545000000000008</v>
      </c>
      <c r="J46" s="23">
        <f t="shared" ref="J46:J51" si="21" xml:space="preserve"> IF( I46 &gt; 0, MAX( -$K$3, -I46*$K$4 ), MIN( $K$3, -I46*$K$4 )  )</f>
        <v>-0.5909000000000002</v>
      </c>
      <c r="K46" s="41">
        <f t="shared" si="19"/>
        <v>5.7370999999999999</v>
      </c>
      <c r="R46" s="2"/>
      <c r="S46" s="2"/>
      <c r="T46" s="2"/>
      <c r="U46" s="83" t="str">
        <f>G3</f>
        <v> End-Baishakh (2081)</v>
      </c>
      <c r="V46" s="63">
        <f>W7-15</f>
        <v>20240516</v>
      </c>
      <c r="W46" s="2"/>
      <c r="Z46" s="2">
        <v>39</v>
      </c>
      <c r="AA46" s="85">
        <v>5.6149730109385843E-2</v>
      </c>
      <c r="AB46" s="85">
        <f t="shared" si="1"/>
        <v>6.4572189625793711E-2</v>
      </c>
      <c r="AC46" s="85">
        <f t="shared" si="2"/>
        <v>4.7727270592977968E-2</v>
      </c>
      <c r="AD46" s="86"/>
      <c r="AE46" s="87">
        <f t="shared" si="3"/>
        <v>0.12205864455119542</v>
      </c>
      <c r="AF46" s="87">
        <f t="shared" si="0"/>
        <v>8.9899651396303321E-2</v>
      </c>
      <c r="AG46" s="87">
        <f t="shared" si="0"/>
        <v>0.16612785257826398</v>
      </c>
      <c r="AI46" s="29">
        <v>0.15</v>
      </c>
    </row>
    <row r="47" spans="2:35" ht="19" customHeight="1" x14ac:dyDescent="0.35">
      <c r="B47" s="10">
        <v>6</v>
      </c>
      <c r="C47" s="33">
        <v>6.3240000000000007</v>
      </c>
      <c r="D47" s="19">
        <v>4.2960000000000012</v>
      </c>
      <c r="E47" s="15">
        <v>2.7610000000000006</v>
      </c>
      <c r="F47" s="15">
        <v>2.9020000000000006</v>
      </c>
      <c r="G47" s="15">
        <v>4.0060000000000002</v>
      </c>
      <c r="H47" s="15">
        <v>2.0750000000000011</v>
      </c>
      <c r="I47" s="39">
        <f t="shared" si="20"/>
        <v>2.9360000000000013</v>
      </c>
      <c r="J47" s="20">
        <f t="shared" si="21"/>
        <v>-0.58720000000000028</v>
      </c>
      <c r="K47" s="40">
        <f t="shared" si="19"/>
        <v>5.7368000000000006</v>
      </c>
      <c r="P47" s="31"/>
      <c r="Q47" s="31" t="s">
        <v>25</v>
      </c>
      <c r="R47" s="70">
        <v>0</v>
      </c>
      <c r="S47" s="65">
        <v>0</v>
      </c>
      <c r="T47" s="65">
        <v>0</v>
      </c>
      <c r="U47" s="66">
        <v>0</v>
      </c>
      <c r="V47" s="93">
        <f>IF(  V34 = 0,  V8,  AVERAGE(U8:W8)  )</f>
        <v>6.2969500000000012E-2</v>
      </c>
      <c r="W47" s="73">
        <v>0</v>
      </c>
      <c r="Z47" s="2">
        <v>40</v>
      </c>
      <c r="AA47" s="85">
        <v>5.6121645140336351E-2</v>
      </c>
      <c r="AB47" s="85">
        <f t="shared" si="1"/>
        <v>6.4539891911386801E-2</v>
      </c>
      <c r="AC47" s="85">
        <f t="shared" si="2"/>
        <v>4.7703398369285895E-2</v>
      </c>
      <c r="AD47" s="86"/>
      <c r="AE47" s="87">
        <f t="shared" si="3"/>
        <v>0.11569090804754148</v>
      </c>
      <c r="AF47" s="87">
        <f t="shared" si="0"/>
        <v>8.4548001759026825E-2</v>
      </c>
      <c r="AG47" s="87">
        <f t="shared" si="0"/>
        <v>0.15870297647909781</v>
      </c>
      <c r="AI47" s="29">
        <v>0.15</v>
      </c>
    </row>
    <row r="48" spans="2:35" ht="19" customHeight="1" x14ac:dyDescent="0.35">
      <c r="B48" s="10">
        <v>7</v>
      </c>
      <c r="C48" s="33">
        <v>6.3100000000000005</v>
      </c>
      <c r="D48" s="19">
        <v>4.2310000000000008</v>
      </c>
      <c r="E48" s="15">
        <v>2.7670000000000003</v>
      </c>
      <c r="F48" s="15">
        <v>2.8290000000000006</v>
      </c>
      <c r="G48" s="15">
        <v>3.9120000000000004</v>
      </c>
      <c r="H48" s="15">
        <v>2.0990000000000002</v>
      </c>
      <c r="I48" s="15">
        <f t="shared" si="20"/>
        <v>2.9017500000000007</v>
      </c>
      <c r="J48" s="20">
        <f t="shared" si="21"/>
        <v>-0.58035000000000014</v>
      </c>
      <c r="K48" s="13">
        <f t="shared" si="19"/>
        <v>5.7296500000000004</v>
      </c>
      <c r="P48" s="31"/>
      <c r="Q48" s="31" t="s">
        <v>26</v>
      </c>
      <c r="R48" s="71">
        <v>0</v>
      </c>
      <c r="S48" s="67">
        <v>0</v>
      </c>
      <c r="T48" s="67">
        <v>0</v>
      </c>
      <c r="U48" s="68">
        <v>0</v>
      </c>
      <c r="V48" s="94">
        <f t="shared" ref="V48:V56" si="22">IF(  V35 = 0,  V9,  AVERAGE(U9:W9)  )</f>
        <v>5.9728499999999997E-2</v>
      </c>
      <c r="W48" s="74">
        <v>0</v>
      </c>
      <c r="Z48" s="2">
        <v>41</v>
      </c>
      <c r="AA48" s="85">
        <v>5.6094842783688259E-2</v>
      </c>
      <c r="AB48" s="85">
        <f t="shared" si="1"/>
        <v>6.4509069201241498E-2</v>
      </c>
      <c r="AC48" s="85">
        <f t="shared" si="2"/>
        <v>4.768061636613502E-2</v>
      </c>
      <c r="AD48" s="86"/>
      <c r="AE48" s="87">
        <f t="shared" si="3"/>
        <v>0.10965581458032635</v>
      </c>
      <c r="AF48" s="87">
        <f t="shared" si="0"/>
        <v>7.9515296869880403E-2</v>
      </c>
      <c r="AG48" s="87">
        <f t="shared" si="0"/>
        <v>0.15161046844895137</v>
      </c>
      <c r="AI48" s="29">
        <v>0.15</v>
      </c>
    </row>
    <row r="49" spans="2:35" ht="19" customHeight="1" x14ac:dyDescent="0.35">
      <c r="B49" s="10">
        <v>8</v>
      </c>
      <c r="C49" s="33">
        <v>6.2920000000000007</v>
      </c>
      <c r="D49" s="19">
        <v>4.1620000000000008</v>
      </c>
      <c r="E49" s="15">
        <v>2.7580000000000005</v>
      </c>
      <c r="F49" s="15">
        <v>2.7640000000000007</v>
      </c>
      <c r="G49" s="15">
        <v>3.8210000000000006</v>
      </c>
      <c r="H49" s="15">
        <v>2.1060000000000008</v>
      </c>
      <c r="I49" s="15">
        <f t="shared" si="20"/>
        <v>2.8622500000000008</v>
      </c>
      <c r="J49" s="20">
        <f t="shared" si="21"/>
        <v>-0.57245000000000024</v>
      </c>
      <c r="K49" s="13">
        <f t="shared" si="19"/>
        <v>5.7195500000000008</v>
      </c>
      <c r="P49" s="31"/>
      <c r="Q49" s="31" t="s">
        <v>27</v>
      </c>
      <c r="R49" s="71">
        <v>0</v>
      </c>
      <c r="S49" s="67">
        <v>0</v>
      </c>
      <c r="T49" s="67">
        <v>0</v>
      </c>
      <c r="U49" s="68">
        <v>0</v>
      </c>
      <c r="V49" s="94">
        <f t="shared" si="22"/>
        <v>5.9064833333333337E-2</v>
      </c>
      <c r="W49" s="74">
        <v>0</v>
      </c>
      <c r="Z49" s="2">
        <v>42</v>
      </c>
      <c r="AA49" s="85">
        <v>5.6069242905502303E-2</v>
      </c>
      <c r="AB49" s="85">
        <f t="shared" si="1"/>
        <v>6.4479629341327643E-2</v>
      </c>
      <c r="AC49" s="85">
        <f t="shared" si="2"/>
        <v>4.7658856469676956E-2</v>
      </c>
      <c r="AD49" s="86"/>
      <c r="AE49" s="87">
        <f t="shared" si="3"/>
        <v>0.10393591270172674</v>
      </c>
      <c r="AF49" s="87">
        <f t="shared" si="0"/>
        <v>7.4782464342484742E-2</v>
      </c>
      <c r="AG49" s="87">
        <f t="shared" si="0"/>
        <v>0.14483536546427334</v>
      </c>
      <c r="AI49" s="29">
        <v>0.15</v>
      </c>
    </row>
    <row r="50" spans="2:35" ht="19" customHeight="1" x14ac:dyDescent="0.35">
      <c r="B50" s="10">
        <v>9</v>
      </c>
      <c r="C50" s="33">
        <v>6.2720000000000002</v>
      </c>
      <c r="D50" s="19">
        <v>4.09</v>
      </c>
      <c r="E50" s="15">
        <v>2.7370000000000001</v>
      </c>
      <c r="F50" s="15">
        <v>2.7030000000000003</v>
      </c>
      <c r="G50" s="15">
        <v>3.7360000000000002</v>
      </c>
      <c r="H50" s="15">
        <v>2.1000000000000005</v>
      </c>
      <c r="I50" s="15">
        <f t="shared" si="20"/>
        <v>2.8190000000000008</v>
      </c>
      <c r="J50" s="20">
        <f t="shared" si="21"/>
        <v>-0.56380000000000019</v>
      </c>
      <c r="K50" s="13">
        <f t="shared" si="19"/>
        <v>5.7081999999999997</v>
      </c>
      <c r="P50" s="31"/>
      <c r="Q50" s="31" t="s">
        <v>28</v>
      </c>
      <c r="R50" s="71">
        <v>0</v>
      </c>
      <c r="S50" s="67">
        <v>0</v>
      </c>
      <c r="T50" s="67">
        <v>0</v>
      </c>
      <c r="U50" s="68">
        <v>0</v>
      </c>
      <c r="V50" s="94">
        <f t="shared" si="22"/>
        <v>5.8737000000000004E-2</v>
      </c>
      <c r="W50" s="74">
        <v>0</v>
      </c>
      <c r="Z50" s="2">
        <v>43</v>
      </c>
      <c r="AA50" s="85">
        <v>5.6044771320889586E-2</v>
      </c>
      <c r="AB50" s="85">
        <f t="shared" si="1"/>
        <v>6.4451487019023021E-2</v>
      </c>
      <c r="AC50" s="85">
        <f t="shared" si="2"/>
        <v>4.7638055622756144E-2</v>
      </c>
      <c r="AD50" s="86"/>
      <c r="AE50" s="87">
        <f t="shared" si="3"/>
        <v>9.8514679401171062E-2</v>
      </c>
      <c r="AF50" s="87">
        <f t="shared" si="0"/>
        <v>7.0331583759693228E-2</v>
      </c>
      <c r="AG50" s="87">
        <f t="shared" si="0"/>
        <v>0.13836339225179323</v>
      </c>
      <c r="AI50" s="29">
        <v>0.15</v>
      </c>
    </row>
    <row r="51" spans="2:35" ht="19" customHeight="1" thickBot="1" x14ac:dyDescent="0.4">
      <c r="B51" s="11">
        <v>10</v>
      </c>
      <c r="C51" s="34">
        <v>6.2489999999999997</v>
      </c>
      <c r="D51" s="21">
        <v>4.0109999999999992</v>
      </c>
      <c r="E51" s="22">
        <v>2.7049999999999996</v>
      </c>
      <c r="F51" s="22">
        <v>2.6469999999999994</v>
      </c>
      <c r="G51" s="22">
        <v>3.6559999999999997</v>
      </c>
      <c r="H51" s="22">
        <v>2.0869999999999997</v>
      </c>
      <c r="I51" s="22">
        <f t="shared" si="20"/>
        <v>2.7737499999999997</v>
      </c>
      <c r="J51" s="23">
        <f t="shared" si="21"/>
        <v>-0.55474999999999997</v>
      </c>
      <c r="K51" s="14">
        <f t="shared" si="19"/>
        <v>5.6942499999999994</v>
      </c>
      <c r="P51" s="31"/>
      <c r="Q51" s="31" t="s">
        <v>29</v>
      </c>
      <c r="R51" s="71">
        <v>0</v>
      </c>
      <c r="S51" s="67">
        <v>0</v>
      </c>
      <c r="T51" s="67">
        <v>0</v>
      </c>
      <c r="U51" s="68">
        <v>0</v>
      </c>
      <c r="V51" s="94">
        <f>IF(  V38 = 0,  V12,  AVERAGE(U12:W12)  )</f>
        <v>5.8715999999999997E-2</v>
      </c>
      <c r="W51" s="74">
        <v>0</v>
      </c>
      <c r="Z51" s="2">
        <v>44</v>
      </c>
      <c r="AA51" s="85">
        <v>5.602135931520591E-2</v>
      </c>
      <c r="AB51" s="85">
        <f t="shared" si="1"/>
        <v>6.4424563212486796E-2</v>
      </c>
      <c r="AC51" s="85">
        <f t="shared" si="2"/>
        <v>4.7618155417925023E-2</v>
      </c>
      <c r="AD51" s="86"/>
      <c r="AE51" s="87">
        <f t="shared" si="3"/>
        <v>9.3376468465593526E-2</v>
      </c>
      <c r="AF51" s="87">
        <f t="shared" si="0"/>
        <v>6.6145815022262924E-2</v>
      </c>
      <c r="AG51" s="87">
        <f t="shared" si="0"/>
        <v>0.13218092730697337</v>
      </c>
      <c r="AI51" s="29">
        <v>0.15</v>
      </c>
    </row>
    <row r="52" spans="2:35" ht="19" customHeight="1" x14ac:dyDescent="0.35">
      <c r="P52" s="31"/>
      <c r="Q52" s="31" t="s">
        <v>30</v>
      </c>
      <c r="R52" s="70">
        <v>0</v>
      </c>
      <c r="S52" s="65">
        <v>0</v>
      </c>
      <c r="T52" s="65">
        <v>0</v>
      </c>
      <c r="U52" s="65">
        <v>0</v>
      </c>
      <c r="V52" s="43">
        <f t="shared" si="22"/>
        <v>5.8685500000000002E-2</v>
      </c>
      <c r="W52" s="73">
        <v>0</v>
      </c>
      <c r="Z52" s="2">
        <v>45</v>
      </c>
      <c r="AA52" s="85">
        <v>5.5998943203262819E-2</v>
      </c>
      <c r="AB52" s="85">
        <f t="shared" si="1"/>
        <v>6.4398784683752236E-2</v>
      </c>
      <c r="AC52" s="85">
        <f t="shared" si="2"/>
        <v>4.7599101722773395E-2</v>
      </c>
      <c r="AD52" s="86"/>
      <c r="AE52" s="87">
        <f t="shared" si="3"/>
        <v>8.8506462100942887E-2</v>
      </c>
      <c r="AF52" s="87">
        <f t="shared" si="0"/>
        <v>6.2209331527705691E-2</v>
      </c>
      <c r="AG52" s="87">
        <f t="shared" si="0"/>
        <v>0.12627497098411711</v>
      </c>
      <c r="AI52" s="29">
        <v>0.15</v>
      </c>
    </row>
    <row r="53" spans="2:35" ht="19" customHeight="1" x14ac:dyDescent="0.35">
      <c r="P53" s="31"/>
      <c r="Q53" s="31" t="s">
        <v>31</v>
      </c>
      <c r="R53" s="71">
        <v>0</v>
      </c>
      <c r="S53" s="67">
        <v>0</v>
      </c>
      <c r="T53" s="67">
        <v>0</v>
      </c>
      <c r="U53" s="67">
        <v>0</v>
      </c>
      <c r="V53" s="44">
        <f t="shared" si="22"/>
        <v>5.8588333333333333E-2</v>
      </c>
      <c r="W53" s="74">
        <v>0</v>
      </c>
      <c r="Z53" s="2">
        <v>46</v>
      </c>
      <c r="AA53" s="85">
        <v>5.5977463924143045E-2</v>
      </c>
      <c r="AB53" s="85">
        <f t="shared" si="1"/>
        <v>6.4374083512764496E-2</v>
      </c>
      <c r="AC53" s="85">
        <f t="shared" si="2"/>
        <v>4.7580844335521587E-2</v>
      </c>
      <c r="AD53" s="86"/>
      <c r="AE53" s="87">
        <f t="shared" si="3"/>
        <v>8.3890625544241315E-2</v>
      </c>
      <c r="AF53" s="87">
        <f t="shared" si="0"/>
        <v>5.8507257788037371E-2</v>
      </c>
      <c r="AG53" s="87">
        <f t="shared" si="0"/>
        <v>0.12063311547108534</v>
      </c>
      <c r="AI53" s="29">
        <v>0.15</v>
      </c>
    </row>
    <row r="54" spans="2:35" ht="19" customHeight="1" x14ac:dyDescent="0.35">
      <c r="P54" s="31"/>
      <c r="Q54" s="31" t="s">
        <v>32</v>
      </c>
      <c r="R54" s="71">
        <v>0</v>
      </c>
      <c r="S54" s="67">
        <v>0</v>
      </c>
      <c r="T54" s="67">
        <v>0</v>
      </c>
      <c r="U54" s="67">
        <v>0</v>
      </c>
      <c r="V54" s="44">
        <f t="shared" si="22"/>
        <v>5.8455666666666663E-2</v>
      </c>
      <c r="W54" s="74">
        <v>0</v>
      </c>
      <c r="Z54" s="2">
        <v>47</v>
      </c>
      <c r="AA54" s="85">
        <v>5.595686666918831E-2</v>
      </c>
      <c r="AB54" s="85">
        <f t="shared" si="1"/>
        <v>6.4350396669566545E-2</v>
      </c>
      <c r="AC54" s="85">
        <f t="shared" si="2"/>
        <v>4.7563336668810061E-2</v>
      </c>
      <c r="AD54" s="86"/>
      <c r="AE54" s="87">
        <f t="shared" si="3"/>
        <v>7.9515664427441457E-2</v>
      </c>
      <c r="AF54" s="87">
        <f t="shared" si="0"/>
        <v>5.5025611137503025E-2</v>
      </c>
      <c r="AG54" s="87">
        <f t="shared" si="0"/>
        <v>0.11524351648604673</v>
      </c>
      <c r="AI54" s="29">
        <v>0.15</v>
      </c>
    </row>
    <row r="55" spans="2:35" ht="19" customHeight="1" x14ac:dyDescent="0.35">
      <c r="B55" s="145" t="s">
        <v>43</v>
      </c>
      <c r="C55" s="146"/>
      <c r="D55" s="146"/>
      <c r="E55" s="146"/>
      <c r="F55" s="146"/>
      <c r="G55" s="146"/>
      <c r="H55" s="146"/>
      <c r="I55" s="146"/>
      <c r="J55" s="146"/>
      <c r="K55" s="147"/>
      <c r="P55" s="31"/>
      <c r="Q55" s="31" t="s">
        <v>33</v>
      </c>
      <c r="R55" s="71">
        <v>0</v>
      </c>
      <c r="S55" s="67">
        <v>0</v>
      </c>
      <c r="T55" s="67">
        <v>0</v>
      </c>
      <c r="U55" s="67">
        <v>0</v>
      </c>
      <c r="V55" s="44">
        <f t="shared" si="22"/>
        <v>5.8307166666666667E-2</v>
      </c>
      <c r="W55" s="74">
        <v>0</v>
      </c>
      <c r="Z55" s="2">
        <v>48</v>
      </c>
      <c r="AA55" s="85">
        <v>5.5937100540750295E-2</v>
      </c>
      <c r="AB55" s="85">
        <f t="shared" si="1"/>
        <v>6.4327665621862831E-2</v>
      </c>
      <c r="AC55" s="85">
        <f t="shared" si="2"/>
        <v>4.7546535459637752E-2</v>
      </c>
      <c r="AD55" s="86"/>
      <c r="AE55" s="87">
        <f t="shared" si="3"/>
        <v>7.5368984681512916E-2</v>
      </c>
      <c r="AF55" s="87">
        <f t="shared" si="0"/>
        <v>5.1751247217728037E-2</v>
      </c>
      <c r="AG55" s="87">
        <f t="shared" si="0"/>
        <v>0.11009486655440602</v>
      </c>
      <c r="AI55" s="29">
        <v>0.15</v>
      </c>
    </row>
    <row r="56" spans="2:35" ht="19" customHeight="1" thickBot="1" x14ac:dyDescent="0.4">
      <c r="B56" s="148"/>
      <c r="C56" s="149"/>
      <c r="D56" s="149"/>
      <c r="E56" s="149"/>
      <c r="F56" s="149"/>
      <c r="G56" s="149"/>
      <c r="H56" s="149"/>
      <c r="I56" s="149"/>
      <c r="J56" s="149"/>
      <c r="K56" s="150"/>
      <c r="P56" s="31"/>
      <c r="Q56" s="31" t="s">
        <v>34</v>
      </c>
      <c r="R56" s="72">
        <v>0</v>
      </c>
      <c r="S56" s="69">
        <v>0</v>
      </c>
      <c r="T56" s="69">
        <v>0</v>
      </c>
      <c r="U56" s="69">
        <v>0</v>
      </c>
      <c r="V56" s="45">
        <f t="shared" si="22"/>
        <v>5.8139666666666666E-2</v>
      </c>
      <c r="W56" s="75">
        <v>0</v>
      </c>
      <c r="Z56" s="2">
        <v>49</v>
      </c>
      <c r="AA56" s="85">
        <v>5.5918118239375314E-2</v>
      </c>
      <c r="AB56" s="85">
        <f t="shared" si="1"/>
        <v>6.4305835975281611E-2</v>
      </c>
      <c r="AC56" s="85">
        <f t="shared" si="2"/>
        <v>4.7530400503469017E-2</v>
      </c>
      <c r="AD56" s="86"/>
      <c r="AE56" s="87">
        <f t="shared" si="3"/>
        <v>7.1438654792287892E-2</v>
      </c>
      <c r="AF56" s="87">
        <f t="shared" si="0"/>
        <v>4.8671808959028146E-2</v>
      </c>
      <c r="AG56" s="87">
        <f t="shared" si="0"/>
        <v>0.10517636974150793</v>
      </c>
      <c r="AI56" s="29">
        <v>0.15</v>
      </c>
    </row>
    <row r="57" spans="2:35" ht="19" customHeight="1" x14ac:dyDescent="0.35">
      <c r="B57" s="151"/>
      <c r="C57" s="152"/>
      <c r="D57" s="152"/>
      <c r="E57" s="152"/>
      <c r="F57" s="152"/>
      <c r="G57" s="152"/>
      <c r="H57" s="152"/>
      <c r="I57" s="152"/>
      <c r="J57" s="152"/>
      <c r="K57" s="153"/>
      <c r="Z57" s="2">
        <v>50</v>
      </c>
      <c r="AA57" s="85">
        <v>5.5899875777192021E-2</v>
      </c>
      <c r="AB57" s="85">
        <f t="shared" si="1"/>
        <v>6.4284857143770816E-2</v>
      </c>
      <c r="AC57" s="85">
        <f t="shared" si="2"/>
        <v>4.7514894410613219E-2</v>
      </c>
      <c r="AD57" s="86"/>
      <c r="AE57" s="87">
        <f t="shared" si="3"/>
        <v>6.7713370239372309E-2</v>
      </c>
      <c r="AF57" s="87">
        <f t="shared" si="0"/>
        <v>4.5775678803756097E-2</v>
      </c>
      <c r="AG57" s="87">
        <f t="shared" si="0"/>
        <v>0.10047771773144508</v>
      </c>
      <c r="AI57" s="29">
        <v>0.15</v>
      </c>
    </row>
    <row r="58" spans="2:35" ht="19" customHeight="1" x14ac:dyDescent="0.35">
      <c r="Z58" s="2" t="s">
        <v>36</v>
      </c>
      <c r="AA58" s="85">
        <v>5.5882332215397179E-2</v>
      </c>
      <c r="AB58" s="85">
        <f t="shared" si="1"/>
        <v>6.4264682047706745E-2</v>
      </c>
      <c r="AC58" s="85">
        <f t="shared" si="2"/>
        <v>4.7499982383087599E-2</v>
      </c>
      <c r="AD58" s="86"/>
      <c r="AE58" s="87">
        <f xml:space="preserve"> ( 1 +AA58 ) ^-($Z57 + 1  - 0.5)</f>
        <v>6.4182419966374596E-2</v>
      </c>
      <c r="AF58" s="87">
        <f xml:space="preserve"> ( 1 +AB58 ) ^-($Z57 + 1  - 0.5)</f>
        <v>4.3051933941102141E-2</v>
      </c>
      <c r="AG58" s="87">
        <f xml:space="preserve"> ( 1 +AC58 ) ^-($Z57 + 1  - 0.5)</f>
        <v>9.5989067154860899E-2</v>
      </c>
      <c r="AI58" s="29">
        <v>0.15</v>
      </c>
    </row>
    <row r="59" spans="2:35" ht="19" customHeight="1" x14ac:dyDescent="0.35">
      <c r="B59" s="92" t="str">
        <f>"Technical note on the calculation of the Nepali risk-free interest rates term structure at " &amp; G3</f>
        <v>Technical note on the calculation of the Nepali risk-free interest rates term structure at  End-Baishakh (2081)</v>
      </c>
      <c r="C59" s="88"/>
      <c r="D59" s="88"/>
      <c r="E59" s="88"/>
      <c r="F59" s="88"/>
      <c r="G59" s="88"/>
      <c r="H59" s="88"/>
      <c r="I59" s="88"/>
      <c r="J59" s="88"/>
      <c r="K59" s="89"/>
      <c r="AB59" s="84"/>
      <c r="AC59" s="84"/>
      <c r="AF59" s="84"/>
      <c r="AG59" s="84"/>
      <c r="AI59" s="84"/>
    </row>
    <row r="60" spans="2:35" ht="19" customHeight="1" x14ac:dyDescent="0.35">
      <c r="B60" s="90"/>
      <c r="C60" s="100"/>
      <c r="D60" s="100"/>
      <c r="E60" s="100"/>
      <c r="F60" s="100"/>
      <c r="G60" s="100"/>
      <c r="H60" s="100"/>
      <c r="I60" s="100"/>
      <c r="J60" s="100"/>
      <c r="K60" s="101"/>
      <c r="AB60" s="84"/>
      <c r="AC60" s="84"/>
      <c r="AF60" s="84"/>
      <c r="AG60" s="84"/>
      <c r="AI60" s="84"/>
    </row>
    <row r="61" spans="2:35" ht="19" customHeight="1" x14ac:dyDescent="0.35">
      <c r="B61" s="90"/>
      <c r="C61" s="184" t="s">
        <v>55</v>
      </c>
      <c r="D61" s="184"/>
      <c r="E61" s="184"/>
      <c r="F61" s="184"/>
      <c r="G61" s="184"/>
      <c r="H61" s="184"/>
      <c r="I61" s="184"/>
      <c r="J61" s="184"/>
      <c r="K61" s="185"/>
      <c r="AB61" s="84"/>
      <c r="AC61" s="84"/>
      <c r="AF61" s="84"/>
      <c r="AG61" s="84"/>
      <c r="AI61" s="84"/>
    </row>
    <row r="62" spans="2:35" ht="19" customHeight="1" x14ac:dyDescent="0.35">
      <c r="B62" s="90"/>
      <c r="C62" s="184"/>
      <c r="D62" s="184"/>
      <c r="E62" s="184"/>
      <c r="F62" s="184"/>
      <c r="G62" s="184"/>
      <c r="H62" s="184"/>
      <c r="I62" s="184"/>
      <c r="J62" s="184"/>
      <c r="K62" s="185"/>
      <c r="AB62" s="84"/>
      <c r="AC62" s="84"/>
      <c r="AF62" s="84"/>
      <c r="AG62" s="84"/>
      <c r="AI62" s="84"/>
    </row>
    <row r="63" spans="2:35" ht="19" customHeight="1" x14ac:dyDescent="0.35">
      <c r="B63" s="90"/>
      <c r="C63" s="184"/>
      <c r="D63" s="184"/>
      <c r="E63" s="184"/>
      <c r="F63" s="184"/>
      <c r="G63" s="184"/>
      <c r="H63" s="184"/>
      <c r="I63" s="184"/>
      <c r="J63" s="184"/>
      <c r="K63" s="185"/>
      <c r="AB63" s="84"/>
      <c r="AC63" s="84"/>
      <c r="AF63" s="84"/>
      <c r="AG63" s="84"/>
      <c r="AI63" s="84"/>
    </row>
    <row r="64" spans="2:35" ht="19" customHeight="1" x14ac:dyDescent="0.35">
      <c r="B64" s="90"/>
      <c r="C64" s="184"/>
      <c r="D64" s="184"/>
      <c r="E64" s="184"/>
      <c r="F64" s="184"/>
      <c r="G64" s="184"/>
      <c r="H64" s="184"/>
      <c r="I64" s="184"/>
      <c r="J64" s="184"/>
      <c r="K64" s="185"/>
      <c r="AB64" s="84"/>
      <c r="AC64" s="84"/>
      <c r="AF64" s="84"/>
      <c r="AG64" s="84"/>
      <c r="AI64" s="84"/>
    </row>
    <row r="65" spans="2:35" ht="19" customHeight="1" x14ac:dyDescent="0.35">
      <c r="B65" s="90"/>
      <c r="C65" s="184"/>
      <c r="D65" s="184"/>
      <c r="E65" s="184"/>
      <c r="F65" s="184"/>
      <c r="G65" s="184"/>
      <c r="H65" s="184"/>
      <c r="I65" s="184"/>
      <c r="J65" s="184"/>
      <c r="K65" s="185"/>
      <c r="AB65" s="84"/>
      <c r="AC65" s="84"/>
      <c r="AF65" s="84"/>
      <c r="AG65" s="84"/>
      <c r="AI65" s="84"/>
    </row>
    <row r="66" spans="2:35" ht="19" customHeight="1" x14ac:dyDescent="0.35">
      <c r="B66" s="90"/>
      <c r="C66" s="184"/>
      <c r="D66" s="184"/>
      <c r="E66" s="184"/>
      <c r="F66" s="184"/>
      <c r="G66" s="184"/>
      <c r="H66" s="184"/>
      <c r="I66" s="184"/>
      <c r="J66" s="184"/>
      <c r="K66" s="185"/>
      <c r="AB66" s="84"/>
      <c r="AC66" s="84"/>
      <c r="AF66" s="84"/>
      <c r="AG66" s="84"/>
      <c r="AI66" s="84"/>
    </row>
    <row r="67" spans="2:35" ht="19" customHeight="1" x14ac:dyDescent="0.35">
      <c r="B67" s="90"/>
      <c r="C67" s="184"/>
      <c r="D67" s="184"/>
      <c r="E67" s="184"/>
      <c r="F67" s="184"/>
      <c r="G67" s="184"/>
      <c r="H67" s="184"/>
      <c r="I67" s="184"/>
      <c r="J67" s="184"/>
      <c r="K67" s="185"/>
      <c r="AB67" s="84"/>
      <c r="AC67" s="84"/>
      <c r="AF67" s="84"/>
      <c r="AG67" s="84"/>
      <c r="AI67" s="84"/>
    </row>
    <row r="68" spans="2:35" ht="19" customHeight="1" x14ac:dyDescent="0.35">
      <c r="B68" s="91"/>
      <c r="C68" s="102"/>
      <c r="D68" s="102"/>
      <c r="E68" s="102"/>
      <c r="F68" s="102"/>
      <c r="G68" s="102"/>
      <c r="H68" s="102"/>
      <c r="I68" s="102"/>
      <c r="J68" s="102"/>
      <c r="K68" s="103"/>
    </row>
    <row r="70" spans="2:35" ht="19" customHeight="1" x14ac:dyDescent="0.35">
      <c r="B70" s="156" t="s">
        <v>19</v>
      </c>
      <c r="C70" s="157"/>
      <c r="D70" s="157"/>
      <c r="E70" s="157"/>
      <c r="F70" s="157"/>
      <c r="G70" s="157"/>
      <c r="H70" s="157"/>
      <c r="I70" s="157"/>
      <c r="J70" s="157"/>
      <c r="K70" s="158"/>
    </row>
    <row r="71" spans="2:35" ht="19" customHeight="1" x14ac:dyDescent="0.35">
      <c r="B71" s="159"/>
      <c r="C71" s="160"/>
      <c r="D71" s="160"/>
      <c r="E71" s="160"/>
      <c r="F71" s="160"/>
      <c r="G71" s="160"/>
      <c r="H71" s="160"/>
      <c r="I71" s="160"/>
      <c r="J71" s="160"/>
      <c r="K71" s="161"/>
    </row>
    <row r="72" spans="2:35" ht="19" customHeight="1" x14ac:dyDescent="0.35">
      <c r="B72" s="162"/>
      <c r="C72" s="163"/>
      <c r="D72" s="163"/>
      <c r="E72" s="163"/>
      <c r="F72" s="163"/>
      <c r="G72" s="163"/>
      <c r="H72" s="163"/>
      <c r="I72" s="163"/>
      <c r="J72" s="163"/>
      <c r="K72" s="164"/>
    </row>
  </sheetData>
  <mergeCells count="23">
    <mergeCell ref="AA2:AC2"/>
    <mergeCell ref="AE2:AG2"/>
    <mergeCell ref="AA3:AC3"/>
    <mergeCell ref="AE3:AG3"/>
    <mergeCell ref="Q4:W4"/>
    <mergeCell ref="AA4:AC4"/>
    <mergeCell ref="AE4:AG4"/>
    <mergeCell ref="C61:K67"/>
    <mergeCell ref="B55:K57"/>
    <mergeCell ref="B70:K72"/>
    <mergeCell ref="AI5:AI7"/>
    <mergeCell ref="D7:I7"/>
    <mergeCell ref="K7:K8"/>
    <mergeCell ref="D23:I23"/>
    <mergeCell ref="K23:K24"/>
    <mergeCell ref="D39:I39"/>
    <mergeCell ref="K39:K40"/>
    <mergeCell ref="AA5:AA7"/>
    <mergeCell ref="AB5:AB7"/>
    <mergeCell ref="AC5:AC7"/>
    <mergeCell ref="AE5:AE7"/>
    <mergeCell ref="AF5:AF7"/>
    <mergeCell ref="AG5:AG7"/>
  </mergeCells>
  <conditionalFormatting sqref="R47:V56">
    <cfRule type="expression" dxfId="3" priority="1">
      <formula>R34=1</formula>
    </cfRule>
  </conditionalFormatting>
  <conditionalFormatting sqref="S34:V43">
    <cfRule type="expression" dxfId="2" priority="2">
      <formula>S34 = 1</formula>
    </cfRule>
  </conditionalFormatting>
  <hyperlinks>
    <hyperlink ref="F5:I5" location="Calculations_OIS!AW11" display="Calculations_OIS!AW11" xr:uid="{971D73DE-F507-433F-A481-13F50B97CBE3}"/>
  </hyperlinks>
  <printOptions horizontalCentered="1" verticalCentered="1"/>
  <pageMargins left="0.5118110236220472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3B991-92D1-4446-9E9A-C0212B142521}">
  <sheetPr codeName="Sheet6">
    <tabColor theme="2" tint="-9.9978637043366805E-2"/>
  </sheetPr>
  <dimension ref="B1:AI72"/>
  <sheetViews>
    <sheetView topLeftCell="K1" zoomScale="80" zoomScaleNormal="80" workbookViewId="0">
      <selection activeCell="AA8" sqref="AA8"/>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5" width="8.7265625" style="1"/>
    <col min="16" max="16" width="13.54296875" style="1" customWidth="1"/>
    <col min="17" max="17" width="13.54296875" style="2" customWidth="1"/>
    <col min="18" max="23" width="13.54296875" style="1" customWidth="1"/>
    <col min="24" max="25" width="8.7265625" style="1"/>
    <col min="26" max="26" width="5.1796875" style="1" customWidth="1"/>
    <col min="27" max="29" width="18.54296875" style="1" customWidth="1"/>
    <col min="30" max="30" width="5.26953125" style="1" customWidth="1"/>
    <col min="31" max="33" width="18.54296875" style="1" customWidth="1"/>
    <col min="34" max="34" width="8.7265625" style="1"/>
    <col min="35" max="35" width="12.54296875" style="1" customWidth="1"/>
    <col min="36" max="16384" width="8.7265625" style="1"/>
  </cols>
  <sheetData>
    <row r="1" spans="2:35" ht="35.15" customHeight="1" x14ac:dyDescent="0.35"/>
    <row r="2" spans="2:35" ht="21" customHeight="1" x14ac:dyDescent="0.35">
      <c r="AA2" s="180" t="s">
        <v>66</v>
      </c>
      <c r="AB2" s="180"/>
      <c r="AC2" s="180"/>
      <c r="AE2" s="180" t="s">
        <v>45</v>
      </c>
      <c r="AF2" s="180"/>
      <c r="AG2" s="180"/>
    </row>
    <row r="3" spans="2:35" ht="19" customHeight="1" x14ac:dyDescent="0.35">
      <c r="B3" s="36" t="s">
        <v>47</v>
      </c>
      <c r="D3" s="2"/>
      <c r="F3" s="42" t="s">
        <v>22</v>
      </c>
      <c r="G3" s="36" t="s">
        <v>49</v>
      </c>
      <c r="H3" s="35"/>
      <c r="I3" s="35"/>
      <c r="J3" s="28" t="s">
        <v>16</v>
      </c>
      <c r="K3" s="27">
        <v>0.75</v>
      </c>
      <c r="Q3" s="36"/>
      <c r="X3" s="24"/>
      <c r="AA3" s="181" t="s">
        <v>49</v>
      </c>
      <c r="AB3" s="181"/>
      <c r="AC3" s="181"/>
      <c r="AE3" s="181" t="str">
        <f>AA3</f>
        <v> End-Chaitra (2080)</v>
      </c>
      <c r="AF3" s="181"/>
      <c r="AG3" s="181"/>
    </row>
    <row r="4" spans="2:35" ht="19" customHeight="1" x14ac:dyDescent="0.35">
      <c r="B4" s="37"/>
      <c r="D4" s="2"/>
      <c r="H4" s="35"/>
      <c r="I4" s="35"/>
      <c r="J4" s="28" t="s">
        <v>17</v>
      </c>
      <c r="K4" s="38">
        <v>0.2</v>
      </c>
      <c r="Q4" s="183" t="s">
        <v>24</v>
      </c>
      <c r="R4" s="183"/>
      <c r="S4" s="183"/>
      <c r="T4" s="183"/>
      <c r="U4" s="183"/>
      <c r="V4" s="183"/>
      <c r="W4" s="183"/>
      <c r="AA4" s="178" t="s">
        <v>46</v>
      </c>
      <c r="AB4" s="178"/>
      <c r="AC4" s="178"/>
      <c r="AE4" s="178" t="str">
        <f>AA4</f>
        <v>Nepali risk-free curves - General bucket</v>
      </c>
      <c r="AF4" s="178"/>
      <c r="AG4" s="178"/>
    </row>
    <row r="5" spans="2:35" ht="19" customHeight="1" x14ac:dyDescent="0.35">
      <c r="B5" s="36" t="s">
        <v>35</v>
      </c>
      <c r="C5" s="36"/>
      <c r="D5" s="2"/>
      <c r="E5" s="2"/>
      <c r="G5" s="35"/>
      <c r="H5" s="35"/>
      <c r="I5" s="35"/>
      <c r="J5" s="28" t="s">
        <v>21</v>
      </c>
      <c r="K5" s="26">
        <v>20</v>
      </c>
      <c r="AA5" s="174" t="s">
        <v>23</v>
      </c>
      <c r="AB5" s="174" t="s">
        <v>41</v>
      </c>
      <c r="AC5" s="174" t="s">
        <v>42</v>
      </c>
      <c r="AE5" s="175" t="str">
        <f>AA5</f>
        <v>General 
non-stressed 
zero coupon rates</v>
      </c>
      <c r="AF5" s="175" t="str">
        <f>AB5</f>
        <v>General 
Stress up 
zero coupon rates</v>
      </c>
      <c r="AG5" s="175" t="str">
        <f>AC5</f>
        <v>General 
Stress down 
zero coupon rates</v>
      </c>
      <c r="AI5" s="165" t="s">
        <v>44</v>
      </c>
    </row>
    <row r="6" spans="2:35" ht="19" customHeight="1" x14ac:dyDescent="0.35">
      <c r="B6" s="2"/>
      <c r="C6" s="2"/>
      <c r="D6" s="2"/>
      <c r="E6" s="2"/>
      <c r="F6" s="2"/>
      <c r="G6" s="2"/>
      <c r="H6" s="2"/>
      <c r="AA6" s="174"/>
      <c r="AB6" s="174"/>
      <c r="AC6" s="174"/>
      <c r="AE6" s="176"/>
      <c r="AF6" s="176"/>
      <c r="AG6" s="176"/>
      <c r="AI6" s="166"/>
    </row>
    <row r="7" spans="2:35" ht="19" customHeight="1" thickBot="1" x14ac:dyDescent="0.4">
      <c r="B7" s="5"/>
      <c r="C7" s="2" t="s">
        <v>5</v>
      </c>
      <c r="D7" s="140" t="s">
        <v>14</v>
      </c>
      <c r="E7" s="141"/>
      <c r="F7" s="141"/>
      <c r="G7" s="141"/>
      <c r="H7" s="141"/>
      <c r="I7" s="142"/>
      <c r="K7" s="143" t="s">
        <v>20</v>
      </c>
      <c r="Q7" s="61"/>
      <c r="R7" s="61" t="s">
        <v>48</v>
      </c>
      <c r="S7" s="61" t="s">
        <v>37</v>
      </c>
      <c r="T7" s="61" t="s">
        <v>38</v>
      </c>
      <c r="U7" s="61" t="s">
        <v>40</v>
      </c>
      <c r="V7" s="61" t="s">
        <v>50</v>
      </c>
      <c r="W7" s="61">
        <v>20240430</v>
      </c>
      <c r="AA7" s="174"/>
      <c r="AB7" s="174"/>
      <c r="AC7" s="174"/>
      <c r="AE7" s="177"/>
      <c r="AF7" s="177"/>
      <c r="AG7" s="177"/>
      <c r="AI7" s="167"/>
    </row>
    <row r="8" spans="2:35" ht="19" customHeight="1" x14ac:dyDescent="0.35">
      <c r="B8" s="3"/>
      <c r="C8" s="4" t="s">
        <v>1</v>
      </c>
      <c r="D8" s="6" t="s">
        <v>0</v>
      </c>
      <c r="E8" s="6" t="s">
        <v>13</v>
      </c>
      <c r="F8" s="6" t="s">
        <v>2</v>
      </c>
      <c r="G8" s="6" t="s">
        <v>3</v>
      </c>
      <c r="H8" s="6" t="s">
        <v>4</v>
      </c>
      <c r="I8" s="7" t="s">
        <v>6</v>
      </c>
      <c r="J8" s="8" t="s">
        <v>7</v>
      </c>
      <c r="K8" s="144"/>
      <c r="P8" s="31"/>
      <c r="Q8" s="31" t="s">
        <v>25</v>
      </c>
      <c r="R8" s="43">
        <v>6.1129340000000802E-2</v>
      </c>
      <c r="S8" s="43">
        <v>5.8935240000000076E-2</v>
      </c>
      <c r="T8" s="43">
        <v>6.0012999999999997E-2</v>
      </c>
      <c r="U8" s="43">
        <v>6.1448999999999997E-2</v>
      </c>
      <c r="V8" s="46">
        <v>6.1461500000000002E-2</v>
      </c>
      <c r="W8" s="46">
        <v>6.2969500000000012E-2</v>
      </c>
      <c r="Z8" s="2">
        <v>1</v>
      </c>
      <c r="AA8" s="85">
        <v>6.1461499999999752E-2</v>
      </c>
      <c r="AB8" s="85">
        <f>AA8*(1+AI8)</f>
        <v>9.5265324999999623E-2</v>
      </c>
      <c r="AC8" s="85">
        <f>AA8*(1-AI8)</f>
        <v>2.7657674999999885E-2</v>
      </c>
      <c r="AD8" s="86"/>
      <c r="AE8" s="87">
        <f xml:space="preserve"> ( 1 +AA8 ) ^-($Z8 - 0.5)</f>
        <v>0.97061696232890693</v>
      </c>
      <c r="AF8" s="87">
        <f t="shared" ref="AF8:AG57" si="0" xml:space="preserve"> ( 1 +AB8 ) ^-($Z8 - 0.5)</f>
        <v>0.95552120791637296</v>
      </c>
      <c r="AG8" s="87">
        <f t="shared" si="0"/>
        <v>0.98645156228118636</v>
      </c>
      <c r="AI8" s="29">
        <v>0.55000000000000004</v>
      </c>
    </row>
    <row r="9" spans="2:35" ht="19" customHeight="1" thickBot="1" x14ac:dyDescent="0.4">
      <c r="B9" s="25">
        <v>20240430</v>
      </c>
      <c r="C9" s="2" t="s">
        <v>10</v>
      </c>
      <c r="D9" s="2" t="s">
        <v>8</v>
      </c>
      <c r="E9" s="2" t="s">
        <v>9</v>
      </c>
      <c r="F9" s="2" t="s">
        <v>11</v>
      </c>
      <c r="G9" s="2" t="s">
        <v>12</v>
      </c>
      <c r="H9" s="2" t="s">
        <v>15</v>
      </c>
      <c r="I9" s="2"/>
      <c r="J9" s="2"/>
      <c r="P9" s="31"/>
      <c r="Q9" s="31" t="s">
        <v>26</v>
      </c>
      <c r="R9" s="44">
        <v>5.9398320000000775E-2</v>
      </c>
      <c r="S9" s="44">
        <v>5.6533399999999963E-2</v>
      </c>
      <c r="T9" s="44">
        <v>5.6603000000000001E-2</v>
      </c>
      <c r="U9" s="44">
        <v>5.8356500000000006E-2</v>
      </c>
      <c r="V9" s="47">
        <v>5.8463000000000001E-2</v>
      </c>
      <c r="W9" s="47">
        <v>6.0868499999999999E-2</v>
      </c>
      <c r="Z9" s="2">
        <v>2</v>
      </c>
      <c r="AA9" s="85">
        <v>5.8462999999999488E-2</v>
      </c>
      <c r="AB9" s="85">
        <f t="shared" ref="AB9:AB58" si="1">AA9*(1+AI9)</f>
        <v>9.0617649999999203E-2</v>
      </c>
      <c r="AC9" s="85">
        <f t="shared" ref="AC9:AC58" si="2">AA9*(1-AI9)</f>
        <v>2.6308349999999765E-2</v>
      </c>
      <c r="AD9" s="86"/>
      <c r="AE9" s="87">
        <f t="shared" ref="AE9:AE57" si="3" xml:space="preserve"> ( 1 +AA9 ) ^-($Z9 - 0.5)</f>
        <v>0.9183040043272046</v>
      </c>
      <c r="AF9" s="87">
        <f t="shared" si="0"/>
        <v>0.87799333130857338</v>
      </c>
      <c r="AG9" s="87">
        <f t="shared" si="0"/>
        <v>0.96179653141883914</v>
      </c>
      <c r="AI9" s="29">
        <v>0.55000000000000004</v>
      </c>
    </row>
    <row r="10" spans="2:35" ht="19" customHeight="1" x14ac:dyDescent="0.35">
      <c r="B10" s="9">
        <v>1</v>
      </c>
      <c r="C10" s="32">
        <v>6.8930000000000007</v>
      </c>
      <c r="D10" s="16">
        <v>5.1210000000000004</v>
      </c>
      <c r="E10" s="16">
        <v>2.4420000000000002</v>
      </c>
      <c r="F10" s="17">
        <v>3.7850000000000006</v>
      </c>
      <c r="G10" s="17">
        <v>4.4310000000000009</v>
      </c>
      <c r="H10" s="17">
        <v>1.2630000000000008</v>
      </c>
      <c r="I10" s="17">
        <f>IF(  ABS( MAX( D10:H10 ) )  &gt;  ABS(  MIN(D10:H10 ) ),
                                                 (  SUM(D10:H10) - ABS( MAX(D10:H10) ) ) / 4,
                                                  (  SUM(D10:H10) +  ABS( MIN(D10:H10)  )  )   / 4 )</f>
        <v>2.9802500000000003</v>
      </c>
      <c r="J10" s="18">
        <f xml:space="preserve"> IF( I10 &gt; 0, MAX( -$K$3, -I10*$K$4 ), MIN( $K$3, -I10*$K$4 )  )</f>
        <v>-0.59605000000000008</v>
      </c>
      <c r="K10" s="12">
        <f>C10+J10</f>
        <v>6.2969500000000007</v>
      </c>
      <c r="P10" s="62"/>
      <c r="Q10" s="31" t="s">
        <v>27</v>
      </c>
      <c r="R10" s="44">
        <v>5.8918220000000618E-2</v>
      </c>
      <c r="S10" s="44">
        <v>5.5944060000000261E-2</v>
      </c>
      <c r="T10" s="44">
        <v>5.5992999999999994E-2</v>
      </c>
      <c r="U10" s="44">
        <v>5.7672499999999995E-2</v>
      </c>
      <c r="V10" s="47">
        <v>5.7722999999999997E-2</v>
      </c>
      <c r="W10" s="47">
        <v>6.0403000000000005E-2</v>
      </c>
      <c r="Z10" s="2">
        <v>3</v>
      </c>
      <c r="AA10" s="85">
        <v>5.7722999999999525E-2</v>
      </c>
      <c r="AB10" s="85">
        <f t="shared" si="1"/>
        <v>8.9470649999999263E-2</v>
      </c>
      <c r="AC10" s="85">
        <f t="shared" si="2"/>
        <v>2.5975349999999783E-2</v>
      </c>
      <c r="AD10" s="86"/>
      <c r="AE10" s="87">
        <f t="shared" si="3"/>
        <v>0.86910076003620651</v>
      </c>
      <c r="AF10" s="87">
        <f t="shared" si="0"/>
        <v>0.80716284523782367</v>
      </c>
      <c r="AG10" s="87">
        <f t="shared" si="0"/>
        <v>0.93790247856361797</v>
      </c>
      <c r="AI10" s="29">
        <v>0.55000000000000004</v>
      </c>
    </row>
    <row r="11" spans="2:35" ht="19" customHeight="1" x14ac:dyDescent="0.35">
      <c r="B11" s="10">
        <v>2</v>
      </c>
      <c r="C11" s="33">
        <v>6.657</v>
      </c>
      <c r="D11" s="19">
        <v>4.875</v>
      </c>
      <c r="E11" s="15">
        <v>2.3959999999999999</v>
      </c>
      <c r="F11" s="15">
        <v>3.46</v>
      </c>
      <c r="G11" s="15">
        <v>4.1950000000000003</v>
      </c>
      <c r="H11" s="15">
        <v>1.3520000000000003</v>
      </c>
      <c r="I11" s="15">
        <f t="shared" ref="I11" si="4">IF(  ABS( MAX( D11:H11 ) )  &gt;  ABS(  MIN(D11:H11 ) ),
                                                 (  SUM(D11:H11) - ABS( MAX(D11:H11) ) ) / 4,
                                                  (  SUM(D11:H11) +  ABS( MIN(D11:H11)  )  )   / 4 )</f>
        <v>2.8507499999999997</v>
      </c>
      <c r="J11" s="20">
        <f t="shared" ref="J11" si="5" xml:space="preserve"> IF( I11 &gt; 0, MAX( -$K$3, -I11*$K$4 ), MIN( $K$3, -I11*$K$4 )  )</f>
        <v>-0.57014999999999993</v>
      </c>
      <c r="K11" s="13">
        <f t="shared" ref="K11:K19" si="6">C11+J11</f>
        <v>6.0868500000000001</v>
      </c>
      <c r="P11" s="31"/>
      <c r="Q11" s="31" t="s">
        <v>28</v>
      </c>
      <c r="R11" s="44">
        <v>5.8493320000000661E-2</v>
      </c>
      <c r="S11" s="44">
        <v>5.5312359999999769E-2</v>
      </c>
      <c r="T11" s="44">
        <v>5.5807000000000002E-2</v>
      </c>
      <c r="U11" s="44">
        <v>5.7444499999999996E-2</v>
      </c>
      <c r="V11" s="47">
        <v>5.7372500000000007E-2</v>
      </c>
      <c r="W11" s="47">
        <v>6.0170500000000002E-2</v>
      </c>
      <c r="Z11" s="2">
        <v>4</v>
      </c>
      <c r="AA11" s="85">
        <v>5.7372499999999604E-2</v>
      </c>
      <c r="AB11" s="85">
        <f t="shared" si="1"/>
        <v>8.8927374999999392E-2</v>
      </c>
      <c r="AC11" s="85">
        <f t="shared" si="2"/>
        <v>2.581762499999982E-2</v>
      </c>
      <c r="AD11" s="86"/>
      <c r="AE11" s="87">
        <f t="shared" si="3"/>
        <v>0.82262510832189195</v>
      </c>
      <c r="AF11" s="87">
        <f t="shared" si="0"/>
        <v>0.74217068218984916</v>
      </c>
      <c r="AG11" s="87">
        <f t="shared" si="0"/>
        <v>0.91464897482830632</v>
      </c>
      <c r="AI11" s="29">
        <v>0.55000000000000004</v>
      </c>
    </row>
    <row r="12" spans="2:35" ht="19" customHeight="1" thickBot="1" x14ac:dyDescent="0.4">
      <c r="B12" s="10">
        <v>3</v>
      </c>
      <c r="C12" s="33">
        <v>6.6150000000000002</v>
      </c>
      <c r="D12" s="19">
        <v>4.7910000000000004</v>
      </c>
      <c r="E12" s="15">
        <v>2.5140000000000002</v>
      </c>
      <c r="F12" s="15">
        <v>3.3110000000000004</v>
      </c>
      <c r="G12" s="15">
        <v>4.1240000000000006</v>
      </c>
      <c r="H12" s="15">
        <v>1.5449999999999999</v>
      </c>
      <c r="I12" s="15">
        <f t="shared" ref="I12:I19" si="7">IF(  ABS( MAX( D12:H12 ) )  &gt;  ABS(  MIN(D12:H12 ) ),
                                                 (  SUM(D12:H12) - ABS( MAX(D12:H12) ) ) / 4,
                                                  (  SUM(D12:H12) +  ABS( MIN(D12:H12)  )  )   / 4 )</f>
        <v>2.8735000000000008</v>
      </c>
      <c r="J12" s="20">
        <f t="shared" ref="J12:J19" si="8" xml:space="preserve"> IF( I12 &gt; 0, MAX( -$K$3, -I12*$K$4 ), MIN( $K$3, -I12*$K$4 )  )</f>
        <v>-0.57470000000000021</v>
      </c>
      <c r="K12" s="13">
        <f t="shared" si="6"/>
        <v>6.0403000000000002</v>
      </c>
      <c r="P12" s="31"/>
      <c r="Q12" s="31" t="s">
        <v>29</v>
      </c>
      <c r="R12" s="45">
        <v>5.8619000000000795E-2</v>
      </c>
      <c r="S12" s="45">
        <v>5.5394580000000151E-2</v>
      </c>
      <c r="T12" s="45">
        <v>5.5872000000000005E-2</v>
      </c>
      <c r="U12" s="45">
        <v>5.7464500000000002E-2</v>
      </c>
      <c r="V12" s="48">
        <v>5.7370999999999998E-2</v>
      </c>
      <c r="W12" s="48">
        <v>6.01615E-2</v>
      </c>
      <c r="Z12" s="2">
        <v>5</v>
      </c>
      <c r="AA12" s="85">
        <v>5.7370999999999839E-2</v>
      </c>
      <c r="AB12" s="85">
        <f t="shared" si="1"/>
        <v>7.4582299999999796E-2</v>
      </c>
      <c r="AC12" s="85">
        <f t="shared" si="2"/>
        <v>4.0159699999999882E-2</v>
      </c>
      <c r="AD12" s="86"/>
      <c r="AE12" s="87">
        <f t="shared" si="3"/>
        <v>0.77799485022931214</v>
      </c>
      <c r="AF12" s="87">
        <f t="shared" si="0"/>
        <v>0.72347149988315784</v>
      </c>
      <c r="AG12" s="87">
        <f t="shared" si="0"/>
        <v>0.83762550838252814</v>
      </c>
      <c r="AI12" s="30">
        <v>0.3</v>
      </c>
    </row>
    <row r="13" spans="2:35" ht="19" customHeight="1" x14ac:dyDescent="0.35">
      <c r="B13" s="10">
        <v>4</v>
      </c>
      <c r="C13" s="33">
        <v>6.593</v>
      </c>
      <c r="D13" s="19">
        <v>4.6859999999999999</v>
      </c>
      <c r="E13" s="15">
        <v>2.6070000000000002</v>
      </c>
      <c r="F13" s="15">
        <v>3.1830000000000003</v>
      </c>
      <c r="G13" s="15">
        <v>4.0459999999999994</v>
      </c>
      <c r="H13" s="15">
        <v>1.6829999999999998</v>
      </c>
      <c r="I13" s="15">
        <f t="shared" si="7"/>
        <v>2.8797499999999996</v>
      </c>
      <c r="J13" s="20">
        <f t="shared" si="8"/>
        <v>-0.57594999999999996</v>
      </c>
      <c r="K13" s="13">
        <f t="shared" si="6"/>
        <v>6.0170500000000002</v>
      </c>
      <c r="P13" s="31"/>
      <c r="Q13" s="31" t="s">
        <v>30</v>
      </c>
      <c r="R13" s="49">
        <v>5.873379999130985E-2</v>
      </c>
      <c r="S13" s="49">
        <v>5.5540716887921802E-2</v>
      </c>
      <c r="T13" s="49">
        <v>5.5926000000000003E-2</v>
      </c>
      <c r="U13" s="49">
        <v>5.7458000000000009E-2</v>
      </c>
      <c r="V13" s="50">
        <v>5.7368000000000002E-2</v>
      </c>
      <c r="W13" s="50">
        <v>6.0121000000000001E-2</v>
      </c>
      <c r="Z13" s="2">
        <v>6</v>
      </c>
      <c r="AA13" s="85">
        <v>5.738111142597746E-2</v>
      </c>
      <c r="AB13" s="85">
        <f t="shared" si="1"/>
        <v>7.4595444853770704E-2</v>
      </c>
      <c r="AC13" s="85">
        <f t="shared" si="2"/>
        <v>4.0166777998184217E-2</v>
      </c>
      <c r="AD13" s="86"/>
      <c r="AE13" s="87">
        <f t="shared" si="3"/>
        <v>0.7357435872143373</v>
      </c>
      <c r="AF13" s="87">
        <f t="shared" si="0"/>
        <v>0.6732130498190092</v>
      </c>
      <c r="AG13" s="87">
        <f t="shared" si="0"/>
        <v>0.80525534696759471</v>
      </c>
      <c r="AI13" s="30">
        <v>0.3</v>
      </c>
    </row>
    <row r="14" spans="2:35" ht="19" customHeight="1" thickBot="1" x14ac:dyDescent="0.4">
      <c r="B14" s="10">
        <v>5</v>
      </c>
      <c r="C14" s="34">
        <v>6.593</v>
      </c>
      <c r="D14" s="21">
        <v>4.6230000000000002</v>
      </c>
      <c r="E14" s="22">
        <v>2.6840000000000002</v>
      </c>
      <c r="F14" s="22">
        <v>3.0939999999999999</v>
      </c>
      <c r="G14" s="22">
        <v>3.9710000000000001</v>
      </c>
      <c r="H14" s="22">
        <v>1.7879999999999994</v>
      </c>
      <c r="I14" s="22">
        <f t="shared" si="7"/>
        <v>2.8842499999999998</v>
      </c>
      <c r="J14" s="23">
        <f t="shared" si="8"/>
        <v>-0.57684999999999997</v>
      </c>
      <c r="K14" s="41">
        <f t="shared" si="6"/>
        <v>6.0161499999999997</v>
      </c>
      <c r="P14" s="31"/>
      <c r="Q14" s="31" t="s">
        <v>31</v>
      </c>
      <c r="R14" s="44">
        <v>5.8733418464926281E-2</v>
      </c>
      <c r="S14" s="44">
        <v>5.5599431916527477E-2</v>
      </c>
      <c r="T14" s="44">
        <v>5.5929E-2</v>
      </c>
      <c r="U14" s="44">
        <v>5.7404499999999997E-2</v>
      </c>
      <c r="V14" s="47">
        <v>5.72965E-2</v>
      </c>
      <c r="W14" s="47">
        <v>5.9999000000000004E-2</v>
      </c>
      <c r="Z14" s="2">
        <v>7</v>
      </c>
      <c r="AA14" s="85">
        <v>5.7347001040818801E-2</v>
      </c>
      <c r="AB14" s="85">
        <f t="shared" si="1"/>
        <v>7.4551101353064447E-2</v>
      </c>
      <c r="AC14" s="85">
        <f t="shared" si="2"/>
        <v>4.0142900728573155E-2</v>
      </c>
      <c r="AD14" s="86"/>
      <c r="AE14" s="87">
        <f t="shared" si="3"/>
        <v>0.69596276375699528</v>
      </c>
      <c r="AF14" s="87">
        <f t="shared" si="0"/>
        <v>0.62664852450173791</v>
      </c>
      <c r="AG14" s="87">
        <f t="shared" si="0"/>
        <v>0.77427536208388492</v>
      </c>
      <c r="AI14" s="30">
        <v>0.3</v>
      </c>
    </row>
    <row r="15" spans="2:35" ht="19" customHeight="1" x14ac:dyDescent="0.35">
      <c r="B15" s="10">
        <v>6</v>
      </c>
      <c r="C15" s="33">
        <v>6.5850000000000009</v>
      </c>
      <c r="D15" s="19">
        <v>4.5630000000000006</v>
      </c>
      <c r="E15" s="15">
        <v>2.7220000000000013</v>
      </c>
      <c r="F15" s="15">
        <v>3.0100000000000011</v>
      </c>
      <c r="G15" s="15">
        <v>3.882000000000001</v>
      </c>
      <c r="H15" s="15">
        <v>1.8440000000000012</v>
      </c>
      <c r="I15" s="39">
        <f t="shared" si="7"/>
        <v>2.8645000000000018</v>
      </c>
      <c r="J15" s="20">
        <f t="shared" si="8"/>
        <v>-0.57290000000000041</v>
      </c>
      <c r="K15" s="40">
        <f t="shared" si="6"/>
        <v>6.0121000000000002</v>
      </c>
      <c r="P15" s="31"/>
      <c r="Q15" s="31" t="s">
        <v>32</v>
      </c>
      <c r="R15" s="44">
        <v>5.8666015996588244E-2</v>
      </c>
      <c r="S15" s="44">
        <v>5.5604299114489671E-2</v>
      </c>
      <c r="T15" s="44">
        <v>5.5884999999999997E-2</v>
      </c>
      <c r="U15" s="44">
        <v>5.7305500000000002E-2</v>
      </c>
      <c r="V15" s="47">
        <v>5.719550000000001E-2</v>
      </c>
      <c r="W15" s="47">
        <v>5.9832999999999997E-2</v>
      </c>
      <c r="Z15" s="2">
        <v>8</v>
      </c>
      <c r="AA15" s="85">
        <v>5.7289492243139506E-2</v>
      </c>
      <c r="AB15" s="85">
        <f t="shared" si="1"/>
        <v>6.5882916079610429E-2</v>
      </c>
      <c r="AC15" s="85">
        <f t="shared" si="2"/>
        <v>4.8696068406668576E-2</v>
      </c>
      <c r="AD15" s="86"/>
      <c r="AE15" s="87">
        <f t="shared" si="3"/>
        <v>0.65848461083186394</v>
      </c>
      <c r="AF15" s="87">
        <f t="shared" si="0"/>
        <v>0.61969606637055152</v>
      </c>
      <c r="AG15" s="87">
        <f t="shared" si="0"/>
        <v>0.70004781000623995</v>
      </c>
      <c r="AI15" s="29">
        <v>0.15</v>
      </c>
    </row>
    <row r="16" spans="2:35" ht="19" customHeight="1" x14ac:dyDescent="0.35">
      <c r="B16" s="10">
        <v>7</v>
      </c>
      <c r="C16" s="33">
        <v>6.5659999999999998</v>
      </c>
      <c r="D16" s="19">
        <v>4.4930000000000003</v>
      </c>
      <c r="E16" s="15">
        <v>2.7280000000000002</v>
      </c>
      <c r="F16" s="15">
        <v>2.94</v>
      </c>
      <c r="G16" s="15">
        <v>3.7849999999999997</v>
      </c>
      <c r="H16" s="15">
        <v>1.8689999999999998</v>
      </c>
      <c r="I16" s="15">
        <f t="shared" si="7"/>
        <v>2.8304999999999998</v>
      </c>
      <c r="J16" s="20">
        <f t="shared" si="8"/>
        <v>-0.56609999999999994</v>
      </c>
      <c r="K16" s="13">
        <f t="shared" si="6"/>
        <v>5.9999000000000002</v>
      </c>
      <c r="P16" s="31"/>
      <c r="Q16" s="31" t="s">
        <v>33</v>
      </c>
      <c r="R16" s="44">
        <v>5.8565090600470368E-2</v>
      </c>
      <c r="S16" s="44">
        <v>5.5579814751635662E-2</v>
      </c>
      <c r="T16" s="44">
        <v>5.5830000000000005E-2</v>
      </c>
      <c r="U16" s="44">
        <v>5.7189499999999997E-2</v>
      </c>
      <c r="V16" s="47">
        <v>5.7081999999999994E-2</v>
      </c>
      <c r="W16" s="47">
        <v>5.9648999999999994E-2</v>
      </c>
      <c r="Z16" s="2">
        <v>9</v>
      </c>
      <c r="AA16" s="85">
        <v>5.7219725163297541E-2</v>
      </c>
      <c r="AB16" s="85">
        <f t="shared" si="1"/>
        <v>6.5802683937792164E-2</v>
      </c>
      <c r="AC16" s="85">
        <f t="shared" si="2"/>
        <v>4.8636766388802911E-2</v>
      </c>
      <c r="AD16" s="86"/>
      <c r="AE16" s="87">
        <f t="shared" si="3"/>
        <v>0.62315389216259964</v>
      </c>
      <c r="AF16" s="87">
        <f t="shared" si="0"/>
        <v>0.58176436900755746</v>
      </c>
      <c r="AG16" s="87">
        <f t="shared" si="0"/>
        <v>0.66786212620279961</v>
      </c>
      <c r="AI16" s="29">
        <v>0.15</v>
      </c>
    </row>
    <row r="17" spans="2:35" ht="19" customHeight="1" thickBot="1" x14ac:dyDescent="0.4">
      <c r="B17" s="10">
        <v>8</v>
      </c>
      <c r="C17" s="33">
        <v>6.5409999999999995</v>
      </c>
      <c r="D17" s="19">
        <v>4.4159999999999995</v>
      </c>
      <c r="E17" s="15">
        <v>2.7129999999999992</v>
      </c>
      <c r="F17" s="15">
        <v>2.8769999999999998</v>
      </c>
      <c r="G17" s="15">
        <v>3.6889999999999996</v>
      </c>
      <c r="H17" s="15">
        <v>1.8749999999999991</v>
      </c>
      <c r="I17" s="15">
        <f t="shared" si="7"/>
        <v>2.7884999999999991</v>
      </c>
      <c r="J17" s="20">
        <f t="shared" si="8"/>
        <v>-0.55769999999999986</v>
      </c>
      <c r="K17" s="13">
        <f t="shared" si="6"/>
        <v>5.9832999999999998</v>
      </c>
      <c r="P17" s="31"/>
      <c r="Q17" s="31" t="s">
        <v>34</v>
      </c>
      <c r="R17" s="45">
        <v>5.8445061486244884E-2</v>
      </c>
      <c r="S17" s="45">
        <v>5.5544441704165635E-2</v>
      </c>
      <c r="T17" s="45">
        <v>5.5753000000000004E-2</v>
      </c>
      <c r="U17" s="45">
        <v>5.7064000000000004E-2</v>
      </c>
      <c r="V17" s="48">
        <v>5.6942499999999993E-2</v>
      </c>
      <c r="W17" s="48">
        <v>5.9449999999999996E-2</v>
      </c>
      <c r="Z17" s="2">
        <v>10</v>
      </c>
      <c r="AA17" s="85">
        <v>5.714403888463071E-2</v>
      </c>
      <c r="AB17" s="85">
        <f t="shared" si="1"/>
        <v>6.5715644717325314E-2</v>
      </c>
      <c r="AC17" s="85">
        <f t="shared" si="2"/>
        <v>4.8572433051936099E-2</v>
      </c>
      <c r="AD17" s="86"/>
      <c r="AE17" s="87">
        <f t="shared" si="3"/>
        <v>0.58982806154068212</v>
      </c>
      <c r="AF17" s="87">
        <f t="shared" si="0"/>
        <v>0.54626988338083593</v>
      </c>
      <c r="AG17" s="87">
        <f t="shared" si="0"/>
        <v>0.63725735790052418</v>
      </c>
      <c r="AI17" s="29">
        <v>0.15</v>
      </c>
    </row>
    <row r="18" spans="2:35" ht="19" customHeight="1" x14ac:dyDescent="0.35">
      <c r="B18" s="10">
        <v>9</v>
      </c>
      <c r="C18" s="33">
        <v>6.512999999999999</v>
      </c>
      <c r="D18" s="19">
        <v>4.331999999999999</v>
      </c>
      <c r="E18" s="15">
        <v>2.6829999999999989</v>
      </c>
      <c r="F18" s="15">
        <v>2.8129999999999993</v>
      </c>
      <c r="G18" s="15">
        <v>3.597999999999999</v>
      </c>
      <c r="H18" s="15">
        <v>1.8679999999999994</v>
      </c>
      <c r="I18" s="15">
        <f t="shared" si="7"/>
        <v>2.7404999999999995</v>
      </c>
      <c r="J18" s="20">
        <f t="shared" si="8"/>
        <v>-0.54809999999999992</v>
      </c>
      <c r="K18" s="13">
        <f t="shared" si="6"/>
        <v>5.9648999999999992</v>
      </c>
      <c r="Z18" s="2">
        <v>11</v>
      </c>
      <c r="AA18" s="85">
        <v>5.7066187706513949E-2</v>
      </c>
      <c r="AB18" s="85">
        <f t="shared" si="1"/>
        <v>6.5626115862491036E-2</v>
      </c>
      <c r="AC18" s="85">
        <f t="shared" si="2"/>
        <v>4.8506259550536855E-2</v>
      </c>
      <c r="AD18" s="86"/>
      <c r="AE18" s="87">
        <f t="shared" si="3"/>
        <v>0.55837645389662027</v>
      </c>
      <c r="AF18" s="87">
        <f t="shared" si="0"/>
        <v>0.51303739042675711</v>
      </c>
      <c r="AG18" s="87">
        <f t="shared" si="0"/>
        <v>0.60814089774784064</v>
      </c>
      <c r="AI18" s="29">
        <v>0.15</v>
      </c>
    </row>
    <row r="19" spans="2:35" ht="19" customHeight="1" thickBot="1" x14ac:dyDescent="0.4">
      <c r="B19" s="11">
        <v>10</v>
      </c>
      <c r="C19" s="34">
        <v>6.4829999999999997</v>
      </c>
      <c r="D19" s="21">
        <v>4.2439999999999998</v>
      </c>
      <c r="E19" s="22">
        <v>2.6419999999999995</v>
      </c>
      <c r="F19" s="22">
        <v>2.7509999999999999</v>
      </c>
      <c r="G19" s="22">
        <v>3.5149999999999997</v>
      </c>
      <c r="H19" s="22">
        <v>1.8520000000000003</v>
      </c>
      <c r="I19" s="22">
        <f t="shared" si="7"/>
        <v>2.6899999999999995</v>
      </c>
      <c r="J19" s="23">
        <f t="shared" si="8"/>
        <v>-0.53799999999999992</v>
      </c>
      <c r="K19" s="14">
        <f t="shared" si="6"/>
        <v>5.9449999999999994</v>
      </c>
      <c r="P19" s="5"/>
      <c r="Q19" s="31" t="s">
        <v>18</v>
      </c>
      <c r="Z19" s="2">
        <v>12</v>
      </c>
      <c r="AA19" s="85">
        <v>5.6988446423020589E-2</v>
      </c>
      <c r="AB19" s="85">
        <f t="shared" si="1"/>
        <v>6.5536713386473669E-2</v>
      </c>
      <c r="AC19" s="85">
        <f t="shared" si="2"/>
        <v>4.8440179459567502E-2</v>
      </c>
      <c r="AD19" s="86"/>
      <c r="AE19" s="87">
        <f t="shared" si="3"/>
        <v>0.52867921635673121</v>
      </c>
      <c r="AF19" s="87">
        <f t="shared" si="0"/>
        <v>0.48190695298350528</v>
      </c>
      <c r="AG19" s="87">
        <f t="shared" si="0"/>
        <v>0.5804274655874454</v>
      </c>
      <c r="AI19" s="29">
        <v>0.15</v>
      </c>
    </row>
    <row r="20" spans="2:35" ht="19" customHeight="1" thickBot="1" x14ac:dyDescent="0.4">
      <c r="Q20" s="61"/>
      <c r="R20" s="76"/>
      <c r="S20" s="63" t="str">
        <f>S7</f>
        <v>20231231</v>
      </c>
      <c r="T20" s="63" t="str">
        <f t="shared" ref="T20:W20" si="9">T7</f>
        <v>20240131</v>
      </c>
      <c r="U20" s="63" t="str">
        <f t="shared" si="9"/>
        <v>20240229</v>
      </c>
      <c r="V20" s="63" t="str">
        <f t="shared" si="9"/>
        <v>20240331</v>
      </c>
      <c r="W20" s="63">
        <f t="shared" si="9"/>
        <v>20240430</v>
      </c>
      <c r="Z20" s="2">
        <v>13</v>
      </c>
      <c r="AA20" s="85">
        <v>5.691220291268162E-2</v>
      </c>
      <c r="AB20" s="85">
        <f t="shared" si="1"/>
        <v>6.5449033349583852E-2</v>
      </c>
      <c r="AC20" s="85">
        <f t="shared" si="2"/>
        <v>4.8375372475779374E-2</v>
      </c>
      <c r="AD20" s="86"/>
      <c r="AE20" s="87">
        <f t="shared" si="3"/>
        <v>0.50062622639522392</v>
      </c>
      <c r="AF20" s="87">
        <f t="shared" si="0"/>
        <v>0.45273232451943224</v>
      </c>
      <c r="AG20" s="87">
        <f t="shared" si="0"/>
        <v>0.55403840577265617</v>
      </c>
      <c r="AI20" s="29">
        <v>0.15</v>
      </c>
    </row>
    <row r="21" spans="2:35" ht="19" customHeight="1" x14ac:dyDescent="0.35">
      <c r="P21" s="31"/>
      <c r="Q21" s="31" t="s">
        <v>25</v>
      </c>
      <c r="R21" s="77">
        <v>0</v>
      </c>
      <c r="S21" s="51">
        <f t="shared" ref="S21:W30" si="10">10000 * (S8-R8)</f>
        <v>-21.941000000007261</v>
      </c>
      <c r="T21" s="51">
        <f>10000 * (T8-S8)</f>
        <v>10.777599999999207</v>
      </c>
      <c r="U21" s="51">
        <f t="shared" si="10"/>
        <v>14.359999999999998</v>
      </c>
      <c r="V21" s="51">
        <f t="shared" si="10"/>
        <v>0.12500000000005562</v>
      </c>
      <c r="W21" s="52">
        <f>10000 * (W8-V8)</f>
        <v>15.080000000000094</v>
      </c>
      <c r="Z21" s="2">
        <v>14</v>
      </c>
      <c r="AA21" s="85">
        <v>5.6838294527353561E-2</v>
      </c>
      <c r="AB21" s="85">
        <f t="shared" si="1"/>
        <v>6.5364038706456587E-2</v>
      </c>
      <c r="AC21" s="85">
        <f t="shared" si="2"/>
        <v>4.8312550348250528E-2</v>
      </c>
      <c r="AD21" s="86"/>
      <c r="AE21" s="87">
        <f t="shared" si="3"/>
        <v>0.47411608447846465</v>
      </c>
      <c r="AF21" s="87">
        <f t="shared" si="0"/>
        <v>0.4253794965898533</v>
      </c>
      <c r="AG21" s="87">
        <f t="shared" si="0"/>
        <v>0.52890101451063509</v>
      </c>
      <c r="AI21" s="29">
        <v>0.15</v>
      </c>
    </row>
    <row r="22" spans="2:35" ht="19" customHeight="1" x14ac:dyDescent="0.35">
      <c r="P22" s="31"/>
      <c r="Q22" s="31" t="s">
        <v>26</v>
      </c>
      <c r="R22" s="78">
        <v>0</v>
      </c>
      <c r="S22" s="53">
        <f t="shared" si="10"/>
        <v>-28.649200000008118</v>
      </c>
      <c r="T22" s="53">
        <f t="shared" si="10"/>
        <v>0.69600000000037687</v>
      </c>
      <c r="U22" s="53">
        <f t="shared" si="10"/>
        <v>17.53500000000005</v>
      </c>
      <c r="V22" s="53">
        <f t="shared" si="10"/>
        <v>1.0649999999999549</v>
      </c>
      <c r="W22" s="54">
        <f t="shared" si="10"/>
        <v>24.054999999999978</v>
      </c>
      <c r="Z22" s="2">
        <v>15</v>
      </c>
      <c r="AA22" s="85">
        <v>5.6767207999567582E-2</v>
      </c>
      <c r="AB22" s="85">
        <f t="shared" si="1"/>
        <v>6.5282289199502713E-2</v>
      </c>
      <c r="AC22" s="85">
        <f t="shared" si="2"/>
        <v>4.8252126799632443E-2</v>
      </c>
      <c r="AD22" s="86"/>
      <c r="AE22" s="87">
        <f t="shared" si="3"/>
        <v>0.44905520795936854</v>
      </c>
      <c r="AF22" s="87">
        <f t="shared" si="0"/>
        <v>0.39972540598717898</v>
      </c>
      <c r="AG22" s="87">
        <f t="shared" si="0"/>
        <v>0.50494792613457862</v>
      </c>
      <c r="AI22" s="29">
        <v>0.15</v>
      </c>
    </row>
    <row r="23" spans="2:35" ht="19" customHeight="1" x14ac:dyDescent="0.35">
      <c r="B23" s="5"/>
      <c r="C23" s="2" t="s">
        <v>5</v>
      </c>
      <c r="D23" s="140" t="s">
        <v>14</v>
      </c>
      <c r="E23" s="141"/>
      <c r="F23" s="141"/>
      <c r="G23" s="141"/>
      <c r="H23" s="141"/>
      <c r="I23" s="142"/>
      <c r="K23" s="143" t="s">
        <v>20</v>
      </c>
      <c r="P23" s="31"/>
      <c r="Q23" s="31" t="s">
        <v>27</v>
      </c>
      <c r="R23" s="78">
        <v>0</v>
      </c>
      <c r="S23" s="53">
        <f t="shared" si="10"/>
        <v>-29.741600000003572</v>
      </c>
      <c r="T23" s="53">
        <f t="shared" si="10"/>
        <v>0.48939999999733641</v>
      </c>
      <c r="U23" s="53">
        <f t="shared" si="10"/>
        <v>16.795000000000005</v>
      </c>
      <c r="V23" s="53">
        <f t="shared" si="10"/>
        <v>0.50500000000001932</v>
      </c>
      <c r="W23" s="54">
        <f t="shared" si="10"/>
        <v>26.800000000000086</v>
      </c>
      <c r="Z23" s="2">
        <v>16</v>
      </c>
      <c r="AA23" s="85">
        <v>5.6699202733615062E-2</v>
      </c>
      <c r="AB23" s="85">
        <f t="shared" si="1"/>
        <v>6.5204083143657318E-2</v>
      </c>
      <c r="AC23" s="85">
        <f t="shared" si="2"/>
        <v>4.8194322323572798E-2</v>
      </c>
      <c r="AD23" s="86"/>
      <c r="AE23" s="87">
        <f t="shared" si="3"/>
        <v>0.42535702892752397</v>
      </c>
      <c r="AF23" s="87">
        <f t="shared" si="0"/>
        <v>0.37565679690756471</v>
      </c>
      <c r="AG23" s="87">
        <f t="shared" si="0"/>
        <v>0.48211656551126852</v>
      </c>
      <c r="AI23" s="29">
        <v>0.15</v>
      </c>
    </row>
    <row r="24" spans="2:35" ht="19" customHeight="1" x14ac:dyDescent="0.35">
      <c r="B24" s="3"/>
      <c r="C24" s="4" t="s">
        <v>1</v>
      </c>
      <c r="D24" s="6" t="s">
        <v>0</v>
      </c>
      <c r="E24" s="6" t="s">
        <v>13</v>
      </c>
      <c r="F24" s="6" t="s">
        <v>2</v>
      </c>
      <c r="G24" s="6" t="s">
        <v>3</v>
      </c>
      <c r="H24" s="6" t="s">
        <v>4</v>
      </c>
      <c r="I24" s="7" t="s">
        <v>6</v>
      </c>
      <c r="J24" s="8" t="s">
        <v>7</v>
      </c>
      <c r="K24" s="144"/>
      <c r="P24" s="31"/>
      <c r="Q24" s="31" t="s">
        <v>28</v>
      </c>
      <c r="R24" s="78">
        <v>0</v>
      </c>
      <c r="S24" s="53">
        <f t="shared" si="10"/>
        <v>-31.809600000008917</v>
      </c>
      <c r="T24" s="53">
        <f t="shared" si="10"/>
        <v>4.9464000000023347</v>
      </c>
      <c r="U24" s="53">
        <f t="shared" si="10"/>
        <v>16.374999999999932</v>
      </c>
      <c r="V24" s="53">
        <f t="shared" si="10"/>
        <v>-0.7199999999998874</v>
      </c>
      <c r="W24" s="54">
        <f t="shared" si="10"/>
        <v>27.979999999999951</v>
      </c>
      <c r="Z24" s="2">
        <v>17</v>
      </c>
      <c r="AA24" s="85">
        <v>5.6634389171125399E-2</v>
      </c>
      <c r="AB24" s="85">
        <f t="shared" si="1"/>
        <v>6.5129547546794203E-2</v>
      </c>
      <c r="AC24" s="85">
        <f t="shared" si="2"/>
        <v>4.8139230795456588E-2</v>
      </c>
      <c r="AD24" s="86"/>
      <c r="AE24" s="87">
        <f t="shared" si="3"/>
        <v>0.40294128929706541</v>
      </c>
      <c r="AF24" s="87">
        <f t="shared" si="0"/>
        <v>0.35306922418396403</v>
      </c>
      <c r="AG24" s="87">
        <f t="shared" si="0"/>
        <v>0.46034866480850667</v>
      </c>
      <c r="AI24" s="29">
        <v>0.15</v>
      </c>
    </row>
    <row r="25" spans="2:35" ht="19" customHeight="1" thickBot="1" x14ac:dyDescent="0.4">
      <c r="B25" s="25">
        <v>20240331</v>
      </c>
      <c r="C25" s="2" t="s">
        <v>10</v>
      </c>
      <c r="D25" s="2" t="s">
        <v>8</v>
      </c>
      <c r="E25" s="2" t="s">
        <v>9</v>
      </c>
      <c r="F25" s="2" t="s">
        <v>11</v>
      </c>
      <c r="G25" s="2" t="s">
        <v>12</v>
      </c>
      <c r="H25" s="2" t="s">
        <v>15</v>
      </c>
      <c r="I25" s="2"/>
      <c r="J25" s="2"/>
      <c r="P25" s="31"/>
      <c r="Q25" s="31" t="s">
        <v>29</v>
      </c>
      <c r="R25" s="78">
        <v>0</v>
      </c>
      <c r="S25" s="53">
        <f>10000 * (S12-R12)</f>
        <v>-32.244200000006437</v>
      </c>
      <c r="T25" s="53">
        <f t="shared" si="10"/>
        <v>4.7741999999985349</v>
      </c>
      <c r="U25" s="53">
        <f t="shared" si="10"/>
        <v>15.924999999999967</v>
      </c>
      <c r="V25" s="53">
        <f t="shared" si="10"/>
        <v>-0.93500000000003303</v>
      </c>
      <c r="W25" s="54">
        <f t="shared" si="10"/>
        <v>27.905000000000012</v>
      </c>
      <c r="Z25" s="2">
        <v>18</v>
      </c>
      <c r="AA25" s="85">
        <v>5.6572779830929898E-2</v>
      </c>
      <c r="AB25" s="85">
        <f t="shared" si="1"/>
        <v>6.5058696805569374E-2</v>
      </c>
      <c r="AC25" s="85">
        <f t="shared" si="2"/>
        <v>4.8086862856290415E-2</v>
      </c>
      <c r="AD25" s="86"/>
      <c r="AE25" s="87">
        <f t="shared" si="3"/>
        <v>0.38173342315618514</v>
      </c>
      <c r="AF25" s="87">
        <f t="shared" si="0"/>
        <v>0.33186618111639232</v>
      </c>
      <c r="AG25" s="87">
        <f t="shared" si="0"/>
        <v>0.43958983931091677</v>
      </c>
      <c r="AI25" s="29">
        <v>0.15</v>
      </c>
    </row>
    <row r="26" spans="2:35" ht="19" customHeight="1" x14ac:dyDescent="0.35">
      <c r="B26" s="9">
        <v>1</v>
      </c>
      <c r="C26" s="32">
        <v>6.75</v>
      </c>
      <c r="D26" s="16">
        <v>4.9779999999999998</v>
      </c>
      <c r="E26" s="16">
        <v>2.3930000000000007</v>
      </c>
      <c r="F26" s="17">
        <v>3.7320000000000002</v>
      </c>
      <c r="G26" s="17">
        <v>4.593</v>
      </c>
      <c r="H26" s="17">
        <v>1.359</v>
      </c>
      <c r="I26" s="17">
        <f>IF(  ABS( MAX( D26:H26 ) )  &gt;  ABS(  MIN(D26:H26 ) ),
                                                 (  SUM(D26:H26) - ABS( MAX(D26:H26) ) ) / 4,
                                                  (  SUM(D26:H26) +  ABS( MIN(D26:H26)  )  )   / 4 )</f>
        <v>3.01925</v>
      </c>
      <c r="J26" s="18">
        <f xml:space="preserve"> IF( I26 &gt; 0, MAX( -$K$3, -I26*$K$4 ), MIN( $K$3, -I26*$K$4 )  )</f>
        <v>-0.60385</v>
      </c>
      <c r="K26" s="12">
        <f>C26+J26</f>
        <v>6.1461500000000004</v>
      </c>
      <c r="P26" s="31"/>
      <c r="Q26" s="31" t="s">
        <v>30</v>
      </c>
      <c r="R26" s="77">
        <v>0</v>
      </c>
      <c r="S26" s="51">
        <f t="shared" si="10"/>
        <v>-31.930831033880473</v>
      </c>
      <c r="T26" s="51">
        <f t="shared" si="10"/>
        <v>3.8528311207820103</v>
      </c>
      <c r="U26" s="51">
        <f t="shared" si="10"/>
        <v>15.320000000000055</v>
      </c>
      <c r="V26" s="51">
        <f t="shared" si="10"/>
        <v>-0.90000000000006741</v>
      </c>
      <c r="W26" s="52">
        <f t="shared" si="10"/>
        <v>27.529999999999983</v>
      </c>
      <c r="Z26" s="2">
        <v>19</v>
      </c>
      <c r="AA26" s="85">
        <v>5.6514323204944539E-2</v>
      </c>
      <c r="AB26" s="85">
        <f t="shared" si="1"/>
        <v>6.4991471685686211E-2</v>
      </c>
      <c r="AC26" s="85">
        <f t="shared" si="2"/>
        <v>4.8037174724202859E-2</v>
      </c>
      <c r="AD26" s="86"/>
      <c r="AE26" s="87">
        <f t="shared" si="3"/>
        <v>0.36166401580510638</v>
      </c>
      <c r="AF26" s="87">
        <f t="shared" si="0"/>
        <v>0.31195833571479709</v>
      </c>
      <c r="AG26" s="87">
        <f t="shared" si="0"/>
        <v>0.41978921585501344</v>
      </c>
      <c r="AI26" s="29">
        <v>0.15</v>
      </c>
    </row>
    <row r="27" spans="2:35" ht="19" customHeight="1" x14ac:dyDescent="0.35">
      <c r="B27" s="10">
        <v>2</v>
      </c>
      <c r="C27" s="33">
        <v>6.4329999999999998</v>
      </c>
      <c r="D27" s="19">
        <v>4.6609999999999996</v>
      </c>
      <c r="E27" s="15">
        <v>2.4340000000000002</v>
      </c>
      <c r="F27" s="15">
        <v>3.3619999999999997</v>
      </c>
      <c r="G27" s="15">
        <v>4.3579999999999997</v>
      </c>
      <c r="H27" s="15">
        <v>1.58</v>
      </c>
      <c r="I27" s="15">
        <f t="shared" ref="I27:I35" si="11">IF(  ABS( MAX( D27:H27 ) )  &gt;  ABS(  MIN(D27:H27 ) ),
                                                 (  SUM(D27:H27) - ABS( MAX(D27:H27) ) ) / 4,
                                                  (  SUM(D27:H27) +  ABS( MIN(D27:H27)  )  )   / 4 )</f>
        <v>2.9334999999999991</v>
      </c>
      <c r="J27" s="20">
        <f t="shared" ref="J27:J35" si="12" xml:space="preserve"> IF( I27 &gt; 0, MAX( -$K$3, -I27*$K$4 ), MIN( $K$3, -I27*$K$4 )  )</f>
        <v>-0.58669999999999989</v>
      </c>
      <c r="K27" s="13">
        <f t="shared" ref="K27:K35" si="13">C27+J27</f>
        <v>5.8463000000000003</v>
      </c>
      <c r="P27" s="31"/>
      <c r="Q27" s="31" t="s">
        <v>31</v>
      </c>
      <c r="R27" s="78">
        <v>0</v>
      </c>
      <c r="S27" s="53">
        <f t="shared" si="10"/>
        <v>-31.339865483988039</v>
      </c>
      <c r="T27" s="53">
        <f t="shared" si="10"/>
        <v>3.2956808347252284</v>
      </c>
      <c r="U27" s="53">
        <f t="shared" si="10"/>
        <v>14.754999999999976</v>
      </c>
      <c r="V27" s="53">
        <f t="shared" si="10"/>
        <v>-1.0799999999999699</v>
      </c>
      <c r="W27" s="54">
        <f t="shared" si="10"/>
        <v>27.025000000000034</v>
      </c>
      <c r="Z27" s="2">
        <v>20</v>
      </c>
      <c r="AA27" s="85">
        <v>5.6458926611085536E-2</v>
      </c>
      <c r="AB27" s="85">
        <f t="shared" si="1"/>
        <v>6.4927765602748364E-2</v>
      </c>
      <c r="AC27" s="85">
        <f t="shared" si="2"/>
        <v>4.7990087619422701E-2</v>
      </c>
      <c r="AD27" s="86"/>
      <c r="AE27" s="87">
        <f t="shared" si="3"/>
        <v>0.34266832944248721</v>
      </c>
      <c r="AF27" s="87">
        <f t="shared" si="0"/>
        <v>0.29326286055445189</v>
      </c>
      <c r="AG27" s="87">
        <f t="shared" si="0"/>
        <v>0.40089910742015628</v>
      </c>
      <c r="AI27" s="29">
        <v>0.15</v>
      </c>
    </row>
    <row r="28" spans="2:35" ht="19" customHeight="1" x14ac:dyDescent="0.35">
      <c r="B28" s="10">
        <v>3</v>
      </c>
      <c r="C28" s="33">
        <v>6.3639999999999999</v>
      </c>
      <c r="D28" s="19">
        <v>4.5410000000000004</v>
      </c>
      <c r="E28" s="15">
        <v>2.5859999999999999</v>
      </c>
      <c r="F28" s="15">
        <v>3.1999999999999997</v>
      </c>
      <c r="G28" s="15">
        <v>4.2729999999999997</v>
      </c>
      <c r="H28" s="15">
        <v>1.7749999999999995</v>
      </c>
      <c r="I28" s="15">
        <f t="shared" si="11"/>
        <v>2.9584999999999999</v>
      </c>
      <c r="J28" s="20">
        <f t="shared" si="12"/>
        <v>-0.5917</v>
      </c>
      <c r="K28" s="13">
        <f t="shared" si="13"/>
        <v>5.7722999999999995</v>
      </c>
      <c r="P28" s="31"/>
      <c r="Q28" s="31" t="s">
        <v>32</v>
      </c>
      <c r="R28" s="78">
        <v>0</v>
      </c>
      <c r="S28" s="53">
        <f t="shared" si="10"/>
        <v>-30.617168820985739</v>
      </c>
      <c r="T28" s="53">
        <f t="shared" si="10"/>
        <v>2.8070088551032657</v>
      </c>
      <c r="U28" s="53">
        <f t="shared" si="10"/>
        <v>14.205000000000052</v>
      </c>
      <c r="V28" s="53">
        <f t="shared" si="10"/>
        <v>-1.0999999999999206</v>
      </c>
      <c r="W28" s="54">
        <f t="shared" si="10"/>
        <v>26.374999999999872</v>
      </c>
      <c r="Z28" s="2">
        <v>21</v>
      </c>
      <c r="AA28" s="85">
        <v>5.6406471772180167E-2</v>
      </c>
      <c r="AB28" s="85">
        <f t="shared" si="1"/>
        <v>6.4867442538007192E-2</v>
      </c>
      <c r="AC28" s="85">
        <f t="shared" si="2"/>
        <v>4.7945501006353142E-2</v>
      </c>
      <c r="AD28" s="86"/>
      <c r="AE28" s="87">
        <f t="shared" si="3"/>
        <v>0.32468588643001389</v>
      </c>
      <c r="AF28" s="87">
        <f t="shared" si="0"/>
        <v>0.27570284317372046</v>
      </c>
      <c r="AG28" s="87">
        <f t="shared" si="0"/>
        <v>0.3828747278455405</v>
      </c>
      <c r="AI28" s="29">
        <v>0.15</v>
      </c>
    </row>
    <row r="29" spans="2:35" ht="19" customHeight="1" x14ac:dyDescent="0.35">
      <c r="B29" s="10">
        <v>4</v>
      </c>
      <c r="C29" s="33">
        <v>6.3280000000000003</v>
      </c>
      <c r="D29" s="19">
        <v>4.4320000000000004</v>
      </c>
      <c r="E29" s="15">
        <v>2.6640000000000006</v>
      </c>
      <c r="F29" s="15">
        <v>3.0630000000000006</v>
      </c>
      <c r="G29" s="15">
        <v>4.1740000000000004</v>
      </c>
      <c r="H29" s="15">
        <v>1.9140000000000006</v>
      </c>
      <c r="I29" s="15">
        <f t="shared" si="11"/>
        <v>2.9537500000000008</v>
      </c>
      <c r="J29" s="20">
        <f t="shared" si="12"/>
        <v>-0.59075000000000022</v>
      </c>
      <c r="K29" s="13">
        <f t="shared" si="13"/>
        <v>5.7372500000000004</v>
      </c>
      <c r="P29" s="31"/>
      <c r="Q29" s="31" t="s">
        <v>33</v>
      </c>
      <c r="R29" s="78">
        <v>0</v>
      </c>
      <c r="S29" s="53">
        <f t="shared" si="10"/>
        <v>-29.852758488347064</v>
      </c>
      <c r="T29" s="53">
        <f t="shared" si="10"/>
        <v>2.5018524836434297</v>
      </c>
      <c r="U29" s="53">
        <f t="shared" si="10"/>
        <v>13.594999999999926</v>
      </c>
      <c r="V29" s="53">
        <f t="shared" si="10"/>
        <v>-1.0750000000000344</v>
      </c>
      <c r="W29" s="54">
        <f t="shared" si="10"/>
        <v>25.669999999999998</v>
      </c>
      <c r="Z29" s="2">
        <v>22</v>
      </c>
      <c r="AA29" s="85">
        <v>5.6356825511882924E-2</v>
      </c>
      <c r="AB29" s="85">
        <f t="shared" si="1"/>
        <v>6.4810349338665363E-2</v>
      </c>
      <c r="AC29" s="85">
        <f t="shared" si="2"/>
        <v>4.7903301685100486E-2</v>
      </c>
      <c r="AD29" s="86"/>
      <c r="AE29" s="87">
        <f t="shared" si="3"/>
        <v>0.30766010215266071</v>
      </c>
      <c r="AF29" s="87">
        <f t="shared" si="0"/>
        <v>0.25920676568572243</v>
      </c>
      <c r="AG29" s="87">
        <f t="shared" si="0"/>
        <v>0.36567394125412828</v>
      </c>
      <c r="AI29" s="29">
        <v>0.15</v>
      </c>
    </row>
    <row r="30" spans="2:35" ht="19" customHeight="1" thickBot="1" x14ac:dyDescent="0.4">
      <c r="B30" s="10">
        <v>5</v>
      </c>
      <c r="C30" s="34">
        <v>6.3280000000000003</v>
      </c>
      <c r="D30" s="21">
        <v>4.359</v>
      </c>
      <c r="E30" s="22">
        <v>2.7280000000000006</v>
      </c>
      <c r="F30" s="22">
        <v>2.9780000000000002</v>
      </c>
      <c r="G30" s="22">
        <v>4.0940000000000003</v>
      </c>
      <c r="H30" s="22">
        <v>2.0180000000000007</v>
      </c>
      <c r="I30" s="22">
        <f t="shared" si="11"/>
        <v>2.9545000000000008</v>
      </c>
      <c r="J30" s="23">
        <f t="shared" si="12"/>
        <v>-0.5909000000000002</v>
      </c>
      <c r="K30" s="41">
        <f t="shared" si="13"/>
        <v>5.7370999999999999</v>
      </c>
      <c r="P30" s="31"/>
      <c r="Q30" s="31" t="s">
        <v>34</v>
      </c>
      <c r="R30" s="79">
        <v>0</v>
      </c>
      <c r="S30" s="55">
        <f t="shared" si="10"/>
        <v>-29.006197820792487</v>
      </c>
      <c r="T30" s="55">
        <f t="shared" si="10"/>
        <v>2.0855829583436849</v>
      </c>
      <c r="U30" s="55">
        <f t="shared" si="10"/>
        <v>13.109999999999996</v>
      </c>
      <c r="V30" s="55">
        <f t="shared" si="10"/>
        <v>-1.2150000000001049</v>
      </c>
      <c r="W30" s="56">
        <f t="shared" si="10"/>
        <v>25.075000000000028</v>
      </c>
      <c r="Z30" s="2">
        <v>23</v>
      </c>
      <c r="AA30" s="85">
        <v>5.6309847120123102E-2</v>
      </c>
      <c r="AB30" s="85">
        <f t="shared" si="1"/>
        <v>6.4756324188141562E-2</v>
      </c>
      <c r="AC30" s="85">
        <f t="shared" si="2"/>
        <v>4.7863370052104635E-2</v>
      </c>
      <c r="AD30" s="86"/>
      <c r="AE30" s="87">
        <f t="shared" si="3"/>
        <v>0.29153796055283582</v>
      </c>
      <c r="AF30" s="87">
        <f t="shared" si="0"/>
        <v>0.24370804388782374</v>
      </c>
      <c r="AG30" s="87">
        <f t="shared" si="0"/>
        <v>0.34925704141388092</v>
      </c>
      <c r="AI30" s="29">
        <v>0.15</v>
      </c>
    </row>
    <row r="31" spans="2:35" ht="19" customHeight="1" x14ac:dyDescent="0.35">
      <c r="B31" s="10">
        <v>6</v>
      </c>
      <c r="C31" s="33">
        <v>6.3240000000000007</v>
      </c>
      <c r="D31" s="19">
        <v>4.2960000000000012</v>
      </c>
      <c r="E31" s="15">
        <v>2.7610000000000006</v>
      </c>
      <c r="F31" s="15">
        <v>2.9020000000000006</v>
      </c>
      <c r="G31" s="15">
        <v>4.0060000000000002</v>
      </c>
      <c r="H31" s="15">
        <v>2.0750000000000011</v>
      </c>
      <c r="I31" s="39">
        <f t="shared" si="11"/>
        <v>2.9360000000000013</v>
      </c>
      <c r="J31" s="20">
        <f t="shared" si="12"/>
        <v>-0.58720000000000028</v>
      </c>
      <c r="K31" s="40">
        <f t="shared" si="13"/>
        <v>5.7368000000000006</v>
      </c>
      <c r="Z31" s="2">
        <v>24</v>
      </c>
      <c r="AA31" s="85">
        <v>5.6265393416904619E-2</v>
      </c>
      <c r="AB31" s="85">
        <f t="shared" si="1"/>
        <v>6.4705202429440306E-2</v>
      </c>
      <c r="AC31" s="85">
        <f t="shared" si="2"/>
        <v>4.7825584404368925E-2</v>
      </c>
      <c r="AD31" s="86"/>
      <c r="AE31" s="87">
        <f t="shared" si="3"/>
        <v>0.27626972638902147</v>
      </c>
      <c r="AF31" s="87">
        <f t="shared" si="0"/>
        <v>0.22914461758575333</v>
      </c>
      <c r="AG31" s="87">
        <f t="shared" si="0"/>
        <v>0.33358655689009525</v>
      </c>
      <c r="AI31" s="29">
        <v>0.15</v>
      </c>
    </row>
    <row r="32" spans="2:35" ht="19" customHeight="1" thickBot="1" x14ac:dyDescent="0.4">
      <c r="B32" s="10">
        <v>7</v>
      </c>
      <c r="C32" s="33">
        <v>6.3100000000000005</v>
      </c>
      <c r="D32" s="19">
        <v>4.2310000000000008</v>
      </c>
      <c r="E32" s="15">
        <v>2.7670000000000003</v>
      </c>
      <c r="F32" s="15">
        <v>2.8290000000000006</v>
      </c>
      <c r="G32" s="15">
        <v>3.9120000000000004</v>
      </c>
      <c r="H32" s="15">
        <v>2.0990000000000002</v>
      </c>
      <c r="I32" s="15">
        <f t="shared" si="11"/>
        <v>2.9017500000000007</v>
      </c>
      <c r="J32" s="20">
        <f t="shared" si="12"/>
        <v>-0.58035000000000014</v>
      </c>
      <c r="K32" s="13">
        <f t="shared" si="13"/>
        <v>5.7296500000000004</v>
      </c>
      <c r="Z32" s="2">
        <v>25</v>
      </c>
      <c r="AA32" s="85">
        <v>5.6223322208502902E-2</v>
      </c>
      <c r="AB32" s="85">
        <f t="shared" si="1"/>
        <v>6.4656820539778337E-2</v>
      </c>
      <c r="AC32" s="85">
        <f t="shared" si="2"/>
        <v>4.7789823877227466E-2</v>
      </c>
      <c r="AD32" s="86"/>
      <c r="AE32" s="87">
        <f t="shared" si="3"/>
        <v>0.26180868913219663</v>
      </c>
      <c r="AF32" s="87">
        <f t="shared" si="0"/>
        <v>0.2154585850937385</v>
      </c>
      <c r="AG32" s="87">
        <f t="shared" si="0"/>
        <v>0.31862707841241483</v>
      </c>
      <c r="AI32" s="29">
        <v>0.15</v>
      </c>
    </row>
    <row r="33" spans="2:35" ht="19" customHeight="1" thickBot="1" x14ac:dyDescent="0.4">
      <c r="B33" s="10">
        <v>8</v>
      </c>
      <c r="C33" s="33">
        <v>6.2920000000000007</v>
      </c>
      <c r="D33" s="19">
        <v>4.1620000000000008</v>
      </c>
      <c r="E33" s="15">
        <v>2.7580000000000005</v>
      </c>
      <c r="F33" s="15">
        <v>2.7640000000000007</v>
      </c>
      <c r="G33" s="15">
        <v>3.8210000000000006</v>
      </c>
      <c r="H33" s="15">
        <v>2.1060000000000008</v>
      </c>
      <c r="I33" s="15">
        <f t="shared" si="11"/>
        <v>2.8622500000000008</v>
      </c>
      <c r="J33" s="20">
        <f t="shared" si="12"/>
        <v>-0.57245000000000024</v>
      </c>
      <c r="K33" s="13">
        <f t="shared" si="13"/>
        <v>5.7195500000000008</v>
      </c>
      <c r="Q33" s="57">
        <f>K5</f>
        <v>20</v>
      </c>
      <c r="R33" s="2"/>
      <c r="S33" s="63" t="str">
        <f>S7</f>
        <v>20231231</v>
      </c>
      <c r="T33" s="63" t="str">
        <f t="shared" ref="T33:V33" si="14">T7</f>
        <v>20240131</v>
      </c>
      <c r="U33" s="63" t="str">
        <f t="shared" si="14"/>
        <v>20240229</v>
      </c>
      <c r="V33" s="63" t="str">
        <f t="shared" si="14"/>
        <v>20240331</v>
      </c>
      <c r="Z33" s="2">
        <v>26</v>
      </c>
      <c r="AA33" s="85">
        <v>5.6183494611619533E-2</v>
      </c>
      <c r="AB33" s="85">
        <f t="shared" si="1"/>
        <v>6.4611018803362452E-2</v>
      </c>
      <c r="AC33" s="85">
        <f t="shared" si="2"/>
        <v>4.7755970419876601E-2</v>
      </c>
      <c r="AD33" s="86"/>
      <c r="AE33" s="87">
        <f t="shared" si="3"/>
        <v>0.24811093416435429</v>
      </c>
      <c r="AF33" s="87">
        <f t="shared" si="0"/>
        <v>0.20259587593878259</v>
      </c>
      <c r="AG33" s="87">
        <f t="shared" si="0"/>
        <v>0.30434510538665011</v>
      </c>
      <c r="AI33" s="29">
        <v>0.15</v>
      </c>
    </row>
    <row r="34" spans="2:35" ht="19" customHeight="1" x14ac:dyDescent="0.35">
      <c r="B34" s="10">
        <v>9</v>
      </c>
      <c r="C34" s="33">
        <v>6.2720000000000002</v>
      </c>
      <c r="D34" s="19">
        <v>4.09</v>
      </c>
      <c r="E34" s="15">
        <v>2.7370000000000001</v>
      </c>
      <c r="F34" s="15">
        <v>2.7030000000000003</v>
      </c>
      <c r="G34" s="15">
        <v>3.7360000000000002</v>
      </c>
      <c r="H34" s="15">
        <v>2.1000000000000005</v>
      </c>
      <c r="I34" s="15">
        <f t="shared" si="11"/>
        <v>2.8190000000000008</v>
      </c>
      <c r="J34" s="20">
        <f t="shared" si="12"/>
        <v>-0.56380000000000019</v>
      </c>
      <c r="K34" s="13">
        <f t="shared" si="13"/>
        <v>5.7081999999999997</v>
      </c>
      <c r="P34" s="31"/>
      <c r="Q34" s="31" t="s">
        <v>25</v>
      </c>
      <c r="R34" s="77">
        <v>0</v>
      </c>
      <c r="S34" s="58">
        <f>IF( AND( ABS(S21) &gt; $Q$33,  SIGN(S21) &lt;&gt; SIGN(T21)  ),  1,  0  )</f>
        <v>1</v>
      </c>
      <c r="T34" s="58">
        <f t="shared" ref="T34:V34" si="15">IF( AND( ABS(T21) &gt; $Q$33,  SIGN(T21) &lt;&gt; SIGN(U21)  ),  1,  0  )</f>
        <v>0</v>
      </c>
      <c r="U34" s="58">
        <f t="shared" si="15"/>
        <v>0</v>
      </c>
      <c r="V34" s="58">
        <f t="shared" si="15"/>
        <v>0</v>
      </c>
      <c r="W34" s="80">
        <v>0</v>
      </c>
      <c r="Z34" s="2">
        <v>27</v>
      </c>
      <c r="AA34" s="85">
        <v>5.614577657579134E-2</v>
      </c>
      <c r="AB34" s="85">
        <f t="shared" si="1"/>
        <v>6.4567643062160035E-2</v>
      </c>
      <c r="AC34" s="85">
        <f t="shared" si="2"/>
        <v>4.7723910089422637E-2</v>
      </c>
      <c r="AD34" s="86"/>
      <c r="AE34" s="87">
        <f t="shared" si="3"/>
        <v>0.23513513758973165</v>
      </c>
      <c r="AF34" s="87">
        <f t="shared" si="0"/>
        <v>0.19050595670415016</v>
      </c>
      <c r="AG34" s="87">
        <f t="shared" si="0"/>
        <v>0.29070890892446621</v>
      </c>
      <c r="AI34" s="29">
        <v>0.15</v>
      </c>
    </row>
    <row r="35" spans="2:35" ht="19" customHeight="1" thickBot="1" x14ac:dyDescent="0.4">
      <c r="B35" s="11">
        <v>10</v>
      </c>
      <c r="C35" s="34">
        <v>6.2489999999999997</v>
      </c>
      <c r="D35" s="21">
        <v>4.0109999999999992</v>
      </c>
      <c r="E35" s="22">
        <v>2.7049999999999996</v>
      </c>
      <c r="F35" s="22">
        <v>2.6469999999999994</v>
      </c>
      <c r="G35" s="22">
        <v>3.6559999999999997</v>
      </c>
      <c r="H35" s="22">
        <v>2.0869999999999997</v>
      </c>
      <c r="I35" s="22">
        <f t="shared" si="11"/>
        <v>2.7737499999999997</v>
      </c>
      <c r="J35" s="23">
        <f t="shared" si="12"/>
        <v>-0.55474999999999997</v>
      </c>
      <c r="K35" s="14">
        <f t="shared" si="13"/>
        <v>5.6942499999999994</v>
      </c>
      <c r="P35" s="31"/>
      <c r="Q35" s="31" t="s">
        <v>26</v>
      </c>
      <c r="R35" s="78">
        <v>0</v>
      </c>
      <c r="S35" s="59">
        <f t="shared" ref="S35:V43" si="16">IF( AND( ABS(S22) &gt; $Q$33,  SIGN(S22) &lt;&gt; SIGN(T22)  ),  1,  0  )</f>
        <v>1</v>
      </c>
      <c r="T35" s="59">
        <f t="shared" si="16"/>
        <v>0</v>
      </c>
      <c r="U35" s="59">
        <f t="shared" si="16"/>
        <v>0</v>
      </c>
      <c r="V35" s="59">
        <f t="shared" si="16"/>
        <v>0</v>
      </c>
      <c r="W35" s="81">
        <v>0</v>
      </c>
      <c r="Z35" s="2">
        <v>28</v>
      </c>
      <c r="AA35" s="85">
        <v>5.6110039836149372E-2</v>
      </c>
      <c r="AB35" s="85">
        <f t="shared" si="1"/>
        <v>6.4526545811571773E-2</v>
      </c>
      <c r="AC35" s="85">
        <f t="shared" si="2"/>
        <v>4.7693533860726965E-2</v>
      </c>
      <c r="AD35" s="86"/>
      <c r="AE35" s="87">
        <f t="shared" si="3"/>
        <v>0.22284238152147859</v>
      </c>
      <c r="AF35" s="87">
        <f t="shared" si="0"/>
        <v>0.1791415657142244</v>
      </c>
      <c r="AG35" s="87">
        <f t="shared" si="0"/>
        <v>0.27768840914736453</v>
      </c>
      <c r="AI35" s="29">
        <v>0.15</v>
      </c>
    </row>
    <row r="36" spans="2:35" ht="19" customHeight="1" x14ac:dyDescent="0.35">
      <c r="P36" s="31"/>
      <c r="Q36" s="31" t="s">
        <v>27</v>
      </c>
      <c r="R36" s="78">
        <v>0</v>
      </c>
      <c r="S36" s="59">
        <f t="shared" si="16"/>
        <v>1</v>
      </c>
      <c r="T36" s="59">
        <f t="shared" si="16"/>
        <v>0</v>
      </c>
      <c r="U36" s="59">
        <f t="shared" si="16"/>
        <v>0</v>
      </c>
      <c r="V36" s="59">
        <f t="shared" si="16"/>
        <v>0</v>
      </c>
      <c r="W36" s="81">
        <v>0</v>
      </c>
      <c r="Z36" s="2">
        <v>29</v>
      </c>
      <c r="AA36" s="85">
        <v>5.6076162461249801E-2</v>
      </c>
      <c r="AB36" s="85">
        <f t="shared" si="1"/>
        <v>6.448758683043726E-2</v>
      </c>
      <c r="AC36" s="85">
        <f t="shared" si="2"/>
        <v>4.7664738092062328E-2</v>
      </c>
      <c r="AD36" s="86"/>
      <c r="AE36" s="87">
        <f t="shared" si="3"/>
        <v>0.21119598717581353</v>
      </c>
      <c r="AF36" s="87">
        <f t="shared" si="0"/>
        <v>0.16845847290970459</v>
      </c>
      <c r="AG36" s="87">
        <f t="shared" si="0"/>
        <v>0.26525506485081085</v>
      </c>
      <c r="AI36" s="29">
        <v>0.15</v>
      </c>
    </row>
    <row r="37" spans="2:35" ht="19" customHeight="1" x14ac:dyDescent="0.35">
      <c r="P37" s="31"/>
      <c r="Q37" s="31" t="s">
        <v>28</v>
      </c>
      <c r="R37" s="78">
        <v>0</v>
      </c>
      <c r="S37" s="59">
        <f t="shared" si="16"/>
        <v>1</v>
      </c>
      <c r="T37" s="59">
        <f t="shared" si="16"/>
        <v>0</v>
      </c>
      <c r="U37" s="59">
        <f t="shared" si="16"/>
        <v>0</v>
      </c>
      <c r="V37" s="59">
        <f t="shared" si="16"/>
        <v>0</v>
      </c>
      <c r="W37" s="81">
        <v>0</v>
      </c>
      <c r="Z37" s="2">
        <v>30</v>
      </c>
      <c r="AA37" s="85">
        <v>5.6044029113855975E-2</v>
      </c>
      <c r="AB37" s="85">
        <f t="shared" si="1"/>
        <v>6.4450633480934369E-2</v>
      </c>
      <c r="AC37" s="85">
        <f t="shared" si="2"/>
        <v>4.7637424746777575E-2</v>
      </c>
      <c r="AD37" s="86"/>
      <c r="AE37" s="87">
        <f t="shared" si="3"/>
        <v>0.20016136350345651</v>
      </c>
      <c r="AF37" s="87">
        <f t="shared" si="0"/>
        <v>0.15841526180654983</v>
      </c>
      <c r="AG37" s="87">
        <f t="shared" si="0"/>
        <v>0.25338177389608418</v>
      </c>
      <c r="AI37" s="29">
        <v>0.15</v>
      </c>
    </row>
    <row r="38" spans="2:35" ht="19" customHeight="1" thickBot="1" x14ac:dyDescent="0.4">
      <c r="P38" s="31"/>
      <c r="Q38" s="31" t="s">
        <v>29</v>
      </c>
      <c r="R38" s="78">
        <v>0</v>
      </c>
      <c r="S38" s="59">
        <f t="shared" si="16"/>
        <v>1</v>
      </c>
      <c r="T38" s="59">
        <f t="shared" si="16"/>
        <v>0</v>
      </c>
      <c r="U38" s="59">
        <f t="shared" si="16"/>
        <v>0</v>
      </c>
      <c r="V38" s="59">
        <f t="shared" si="16"/>
        <v>0</v>
      </c>
      <c r="W38" s="81">
        <v>0</v>
      </c>
      <c r="Z38" s="2">
        <v>31</v>
      </c>
      <c r="AA38" s="85">
        <v>5.6013531109573522E-2</v>
      </c>
      <c r="AB38" s="85">
        <f t="shared" si="1"/>
        <v>6.4415560776009545E-2</v>
      </c>
      <c r="AC38" s="85">
        <f t="shared" si="2"/>
        <v>4.7611501443137492E-2</v>
      </c>
      <c r="AD38" s="86"/>
      <c r="AE38" s="87">
        <f t="shared" si="3"/>
        <v>0.18970586942464585</v>
      </c>
      <c r="AF38" s="87">
        <f t="shared" si="0"/>
        <v>0.14897313088999889</v>
      </c>
      <c r="AG38" s="87">
        <f t="shared" si="0"/>
        <v>0.24204278293780498</v>
      </c>
      <c r="AI38" s="29">
        <v>0.15</v>
      </c>
    </row>
    <row r="39" spans="2:35" ht="19" customHeight="1" x14ac:dyDescent="0.35">
      <c r="B39" s="5"/>
      <c r="C39" s="2" t="s">
        <v>5</v>
      </c>
      <c r="D39" s="140" t="s">
        <v>14</v>
      </c>
      <c r="E39" s="141"/>
      <c r="F39" s="141"/>
      <c r="G39" s="141"/>
      <c r="H39" s="141"/>
      <c r="I39" s="142"/>
      <c r="K39" s="143" t="s">
        <v>20</v>
      </c>
      <c r="P39" s="31"/>
      <c r="Q39" s="31" t="s">
        <v>30</v>
      </c>
      <c r="R39" s="77">
        <v>0</v>
      </c>
      <c r="S39" s="58">
        <f t="shared" si="16"/>
        <v>1</v>
      </c>
      <c r="T39" s="58">
        <f t="shared" si="16"/>
        <v>0</v>
      </c>
      <c r="U39" s="58">
        <f t="shared" si="16"/>
        <v>0</v>
      </c>
      <c r="V39" s="58">
        <f t="shared" si="16"/>
        <v>0</v>
      </c>
      <c r="W39" s="80">
        <v>0</v>
      </c>
      <c r="Z39" s="2">
        <v>32</v>
      </c>
      <c r="AA39" s="85">
        <v>5.5984566334826624E-2</v>
      </c>
      <c r="AB39" s="85">
        <f t="shared" si="1"/>
        <v>6.438225128505061E-2</v>
      </c>
      <c r="AC39" s="85">
        <f t="shared" si="2"/>
        <v>4.7586881384602632E-2</v>
      </c>
      <c r="AD39" s="86"/>
      <c r="AE39" s="87">
        <f t="shared" si="3"/>
        <v>0.17979868801812895</v>
      </c>
      <c r="AF39" s="87">
        <f t="shared" si="0"/>
        <v>0.14009571217985664</v>
      </c>
      <c r="AG39" s="87">
        <f t="shared" si="0"/>
        <v>0.23121360529933099</v>
      </c>
      <c r="AI39" s="29">
        <v>0.15</v>
      </c>
    </row>
    <row r="40" spans="2:35" ht="19" customHeight="1" x14ac:dyDescent="0.35">
      <c r="B40" s="3"/>
      <c r="C40" s="4" t="s">
        <v>1</v>
      </c>
      <c r="D40" s="6" t="s">
        <v>0</v>
      </c>
      <c r="E40" s="6" t="s">
        <v>13</v>
      </c>
      <c r="F40" s="6" t="s">
        <v>2</v>
      </c>
      <c r="G40" s="6" t="s">
        <v>3</v>
      </c>
      <c r="H40" s="6" t="s">
        <v>4</v>
      </c>
      <c r="I40" s="7" t="s">
        <v>6</v>
      </c>
      <c r="J40" s="8" t="s">
        <v>7</v>
      </c>
      <c r="K40" s="144"/>
      <c r="P40" s="31"/>
      <c r="Q40" s="31" t="s">
        <v>31</v>
      </c>
      <c r="R40" s="78">
        <v>0</v>
      </c>
      <c r="S40" s="59">
        <f t="shared" si="16"/>
        <v>1</v>
      </c>
      <c r="T40" s="59">
        <f t="shared" si="16"/>
        <v>0</v>
      </c>
      <c r="U40" s="59">
        <f t="shared" si="16"/>
        <v>0</v>
      </c>
      <c r="V40" s="59">
        <f t="shared" si="16"/>
        <v>0</v>
      </c>
      <c r="W40" s="81">
        <v>0</v>
      </c>
      <c r="Z40" s="2">
        <v>33</v>
      </c>
      <c r="AA40" s="85">
        <v>5.5957039068830206E-2</v>
      </c>
      <c r="AB40" s="85">
        <f t="shared" si="1"/>
        <v>6.4350594929154736E-2</v>
      </c>
      <c r="AC40" s="85">
        <f t="shared" si="2"/>
        <v>4.7563483208505675E-2</v>
      </c>
      <c r="AD40" s="86"/>
      <c r="AE40" s="87">
        <f t="shared" si="3"/>
        <v>0.17041071125455928</v>
      </c>
      <c r="AF40" s="87">
        <f t="shared" si="0"/>
        <v>0.13174890502706785</v>
      </c>
      <c r="AG40" s="87">
        <f t="shared" si="0"/>
        <v>0.22087094598198553</v>
      </c>
      <c r="AI40" s="29">
        <v>0.15</v>
      </c>
    </row>
    <row r="41" spans="2:35" ht="19" customHeight="1" thickBot="1" x14ac:dyDescent="0.4">
      <c r="B41" s="25">
        <v>20240229</v>
      </c>
      <c r="C41" s="2" t="s">
        <v>10</v>
      </c>
      <c r="D41" s="2" t="s">
        <v>8</v>
      </c>
      <c r="E41" s="2" t="s">
        <v>9</v>
      </c>
      <c r="F41" s="2" t="s">
        <v>11</v>
      </c>
      <c r="G41" s="2" t="s">
        <v>12</v>
      </c>
      <c r="H41" s="2" t="s">
        <v>15</v>
      </c>
      <c r="I41" s="2"/>
      <c r="J41" s="2"/>
      <c r="P41" s="31"/>
      <c r="Q41" s="31" t="s">
        <v>32</v>
      </c>
      <c r="R41" s="78">
        <v>0</v>
      </c>
      <c r="S41" s="59">
        <f t="shared" si="16"/>
        <v>1</v>
      </c>
      <c r="T41" s="59">
        <f t="shared" si="16"/>
        <v>0</v>
      </c>
      <c r="U41" s="59">
        <f t="shared" si="16"/>
        <v>0</v>
      </c>
      <c r="V41" s="59">
        <f t="shared" si="16"/>
        <v>0</v>
      </c>
      <c r="W41" s="81">
        <v>0</v>
      </c>
      <c r="Z41" s="2">
        <v>34</v>
      </c>
      <c r="AA41" s="85">
        <v>5.593085974205203E-2</v>
      </c>
      <c r="AB41" s="85">
        <f t="shared" si="1"/>
        <v>6.4320488703359824E-2</v>
      </c>
      <c r="AC41" s="85">
        <f t="shared" si="2"/>
        <v>4.7541230780744223E-2</v>
      </c>
      <c r="AD41" s="86"/>
      <c r="AE41" s="87">
        <f t="shared" si="3"/>
        <v>0.16151443406725152</v>
      </c>
      <c r="AF41" s="87">
        <f t="shared" si="0"/>
        <v>0.12390072347409124</v>
      </c>
      <c r="AG41" s="87">
        <f t="shared" si="0"/>
        <v>0.21099263294137072</v>
      </c>
      <c r="AI41" s="29">
        <v>0.15</v>
      </c>
    </row>
    <row r="42" spans="2:35" ht="19" customHeight="1" x14ac:dyDescent="0.35">
      <c r="B42" s="9">
        <v>1</v>
      </c>
      <c r="C42" s="32">
        <v>6.7379999999999995</v>
      </c>
      <c r="D42" s="16">
        <v>4.9769999999999994</v>
      </c>
      <c r="E42" s="16">
        <v>2.4019999999999992</v>
      </c>
      <c r="F42" s="17">
        <v>3.7169999999999996</v>
      </c>
      <c r="G42" s="17">
        <v>4.5199999999999996</v>
      </c>
      <c r="H42" s="17">
        <v>1.2229999999999999</v>
      </c>
      <c r="I42" s="17">
        <f>IF(  ABS( MAX( D42:H42 ) )  &gt;  ABS(  MIN(D42:H42 ) ),
                                                 (  SUM(D42:H42) - ABS( MAX(D42:H42) ) ) / 4,
                                                  (  SUM(D42:H42) +  ABS( MIN(D42:H42)  )  )   / 4 )</f>
        <v>2.9654999999999996</v>
      </c>
      <c r="J42" s="18">
        <f xml:space="preserve"> IF( I42 &gt; 0, MAX( -$K$3, -I42*$K$4 ), MIN( $K$3, -I42*$K$4 )  )</f>
        <v>-0.59309999999999996</v>
      </c>
      <c r="K42" s="12">
        <f>C42+J42</f>
        <v>6.1448999999999998</v>
      </c>
      <c r="P42" s="31"/>
      <c r="Q42" s="31" t="s">
        <v>33</v>
      </c>
      <c r="R42" s="78">
        <v>0</v>
      </c>
      <c r="S42" s="59">
        <f t="shared" si="16"/>
        <v>1</v>
      </c>
      <c r="T42" s="59">
        <f t="shared" si="16"/>
        <v>0</v>
      </c>
      <c r="U42" s="59">
        <f t="shared" si="16"/>
        <v>0</v>
      </c>
      <c r="V42" s="59">
        <f t="shared" si="16"/>
        <v>0</v>
      </c>
      <c r="W42" s="81">
        <v>0</v>
      </c>
      <c r="Z42" s="2">
        <v>35</v>
      </c>
      <c r="AA42" s="85">
        <v>5.5905944654801587E-2</v>
      </c>
      <c r="AB42" s="85">
        <f t="shared" si="1"/>
        <v>6.4291836353021825E-2</v>
      </c>
      <c r="AC42" s="85">
        <f t="shared" si="2"/>
        <v>4.7520052956581349E-2</v>
      </c>
      <c r="AD42" s="86"/>
      <c r="AE42" s="87">
        <f t="shared" si="3"/>
        <v>0.15308385672424207</v>
      </c>
      <c r="AF42" s="87">
        <f t="shared" si="0"/>
        <v>0.11652115574117274</v>
      </c>
      <c r="AG42" s="87">
        <f t="shared" si="0"/>
        <v>0.20155755388896202</v>
      </c>
      <c r="AI42" s="29">
        <v>0.15</v>
      </c>
    </row>
    <row r="43" spans="2:35" ht="19" customHeight="1" thickBot="1" x14ac:dyDescent="0.4">
      <c r="B43" s="10">
        <v>2</v>
      </c>
      <c r="C43" s="33">
        <v>6.41</v>
      </c>
      <c r="D43" s="19">
        <v>4.6379999999999999</v>
      </c>
      <c r="E43" s="15">
        <v>2.4209999999999998</v>
      </c>
      <c r="F43" s="15">
        <v>3.3120000000000003</v>
      </c>
      <c r="G43" s="15">
        <v>4.3250000000000002</v>
      </c>
      <c r="H43" s="15">
        <v>1.4290000000000003</v>
      </c>
      <c r="I43" s="15">
        <f t="shared" ref="I43:I45" si="17">IF(  ABS( MAX( D43:H43 ) )  &gt;  ABS(  MIN(D43:H43 ) ),
                                                 (  SUM(D43:H43) - ABS( MAX(D43:H43) ) ) / 4,
                                                  (  SUM(D43:H43) +  ABS( MIN(D43:H43)  )  )   / 4 )</f>
        <v>2.87175</v>
      </c>
      <c r="J43" s="20">
        <f t="shared" ref="J43:J45" si="18" xml:space="preserve"> IF( I43 &gt; 0, MAX( -$K$3, -I43*$K$4 ), MIN( $K$3, -I43*$K$4 )  )</f>
        <v>-0.57435000000000003</v>
      </c>
      <c r="K43" s="13">
        <f t="shared" ref="K43:K51" si="19">C43+J43</f>
        <v>5.8356500000000002</v>
      </c>
      <c r="P43" s="31"/>
      <c r="Q43" s="31" t="s">
        <v>34</v>
      </c>
      <c r="R43" s="79">
        <v>0</v>
      </c>
      <c r="S43" s="60">
        <f t="shared" si="16"/>
        <v>1</v>
      </c>
      <c r="T43" s="60">
        <f t="shared" si="16"/>
        <v>0</v>
      </c>
      <c r="U43" s="60">
        <f t="shared" si="16"/>
        <v>0</v>
      </c>
      <c r="V43" s="60">
        <f t="shared" si="16"/>
        <v>0</v>
      </c>
      <c r="W43" s="82">
        <v>0</v>
      </c>
      <c r="Z43" s="2">
        <v>36</v>
      </c>
      <c r="AA43" s="85">
        <v>5.5882215673089597E-2</v>
      </c>
      <c r="AB43" s="85">
        <f t="shared" si="1"/>
        <v>6.4264548024053028E-2</v>
      </c>
      <c r="AC43" s="85">
        <f t="shared" si="2"/>
        <v>4.7499883322126159E-2</v>
      </c>
      <c r="AD43" s="86"/>
      <c r="AE43" s="87">
        <f t="shared" si="3"/>
        <v>0.14509439461006848</v>
      </c>
      <c r="AF43" s="87">
        <f t="shared" si="0"/>
        <v>0.10958203459431262</v>
      </c>
      <c r="AG43" s="87">
        <f t="shared" si="0"/>
        <v>0.19254559798321794</v>
      </c>
      <c r="AI43" s="29">
        <v>0.15</v>
      </c>
    </row>
    <row r="44" spans="2:35" ht="19" customHeight="1" x14ac:dyDescent="0.35">
      <c r="B44" s="10">
        <v>3</v>
      </c>
      <c r="C44" s="33">
        <v>6.3490000000000002</v>
      </c>
      <c r="D44" s="19">
        <v>4.5259999999999998</v>
      </c>
      <c r="E44" s="15">
        <v>2.5760000000000001</v>
      </c>
      <c r="F44" s="15">
        <v>3.1639999999999997</v>
      </c>
      <c r="G44" s="15">
        <v>4.2360000000000007</v>
      </c>
      <c r="H44" s="15">
        <v>1.6590000000000007</v>
      </c>
      <c r="I44" s="15">
        <f t="shared" si="17"/>
        <v>2.9087500000000004</v>
      </c>
      <c r="J44" s="20">
        <f t="shared" si="18"/>
        <v>-0.5817500000000001</v>
      </c>
      <c r="K44" s="13">
        <f t="shared" si="19"/>
        <v>5.7672499999999998</v>
      </c>
      <c r="Z44" s="2">
        <v>37</v>
      </c>
      <c r="AA44" s="85">
        <v>5.5859599914126257E-2</v>
      </c>
      <c r="AB44" s="85">
        <f t="shared" si="1"/>
        <v>6.4238539901245187E-2</v>
      </c>
      <c r="AC44" s="85">
        <f t="shared" si="2"/>
        <v>4.748065992700732E-2</v>
      </c>
      <c r="AD44" s="86"/>
      <c r="AE44" s="87">
        <f t="shared" si="3"/>
        <v>0.13752279464779815</v>
      </c>
      <c r="AF44" s="87">
        <f t="shared" si="0"/>
        <v>0.10305691751447896</v>
      </c>
      <c r="AG44" s="87">
        <f t="shared" si="0"/>
        <v>0.1839376018642023</v>
      </c>
      <c r="AI44" s="29">
        <v>0.15</v>
      </c>
    </row>
    <row r="45" spans="2:35" ht="19" customHeight="1" x14ac:dyDescent="0.35">
      <c r="B45" s="10">
        <v>4</v>
      </c>
      <c r="C45" s="33">
        <v>6.3259999999999996</v>
      </c>
      <c r="D45" s="19">
        <v>4.43</v>
      </c>
      <c r="E45" s="15">
        <v>2.6609999999999996</v>
      </c>
      <c r="F45" s="15">
        <v>3.0469999999999997</v>
      </c>
      <c r="G45" s="15">
        <v>4.125</v>
      </c>
      <c r="H45" s="15">
        <v>1.7979999999999992</v>
      </c>
      <c r="I45" s="15">
        <f t="shared" si="17"/>
        <v>2.9077499999999992</v>
      </c>
      <c r="J45" s="20">
        <f t="shared" si="18"/>
        <v>-0.5815499999999999</v>
      </c>
      <c r="K45" s="13">
        <f t="shared" si="19"/>
        <v>5.7444499999999996</v>
      </c>
      <c r="Q45" s="64"/>
      <c r="R45" s="64" t="s">
        <v>39</v>
      </c>
      <c r="Z45" s="2">
        <v>38</v>
      </c>
      <c r="AA45" s="85">
        <v>5.5838029430297809E-2</v>
      </c>
      <c r="AB45" s="85">
        <f t="shared" si="1"/>
        <v>6.4213733844842469E-2</v>
      </c>
      <c r="AC45" s="85">
        <f t="shared" si="2"/>
        <v>4.7462325015753135E-2</v>
      </c>
      <c r="AD45" s="86"/>
      <c r="AE45" s="87">
        <f t="shared" si="3"/>
        <v>0.13034705769518073</v>
      </c>
      <c r="AF45" s="87">
        <f t="shared" si="0"/>
        <v>9.6920975726209557E-2</v>
      </c>
      <c r="AG45" s="87">
        <f t="shared" si="0"/>
        <v>0.17571529956199641</v>
      </c>
      <c r="AI45" s="29">
        <v>0.15</v>
      </c>
    </row>
    <row r="46" spans="2:35" ht="19" customHeight="1" thickBot="1" x14ac:dyDescent="0.4">
      <c r="B46" s="10">
        <v>5</v>
      </c>
      <c r="C46" s="34">
        <v>6.3270000000000008</v>
      </c>
      <c r="D46" s="21">
        <v>4.3360000000000003</v>
      </c>
      <c r="E46" s="22">
        <v>2.7160000000000006</v>
      </c>
      <c r="F46" s="22">
        <v>2.9690000000000012</v>
      </c>
      <c r="G46" s="22">
        <v>4.0310000000000006</v>
      </c>
      <c r="H46" s="22">
        <v>1.8950000000000014</v>
      </c>
      <c r="I46" s="22">
        <f t="shared" ref="I46:I51" si="20">IF(  ABS( MAX( D46:H46 ) )  &gt;  ABS(  MIN(D46:H46 ) ),
                                                 (  SUM(D46:H46) - ABS( MAX(D46:H46) ) ) / 4,
                                                  (  SUM(D46:H46) +  ABS( MIN(D46:H46)  )  )   / 4 )</f>
        <v>2.9027500000000011</v>
      </c>
      <c r="J46" s="23">
        <f t="shared" ref="J46:J51" si="21" xml:space="preserve"> IF( I46 &gt; 0, MAX( -$K$3, -I46*$K$4 ), MIN( $K$3, -I46*$K$4 )  )</f>
        <v>-0.58055000000000023</v>
      </c>
      <c r="K46" s="41">
        <f t="shared" si="19"/>
        <v>5.7464500000000003</v>
      </c>
      <c r="R46" s="2"/>
      <c r="S46" s="2"/>
      <c r="T46" s="2"/>
      <c r="U46" s="83" t="str">
        <f>G3</f>
        <v> End-Chaitra (2080)</v>
      </c>
      <c r="V46" s="63">
        <f>W7-15</f>
        <v>20240415</v>
      </c>
      <c r="W46" s="2"/>
      <c r="Z46" s="2">
        <v>39</v>
      </c>
      <c r="AA46" s="85">
        <v>5.5817440897853121E-2</v>
      </c>
      <c r="AB46" s="85">
        <f t="shared" si="1"/>
        <v>6.4190057032531084E-2</v>
      </c>
      <c r="AC46" s="85">
        <f t="shared" si="2"/>
        <v>4.7444824763175152E-2</v>
      </c>
      <c r="AD46" s="86"/>
      <c r="AE46" s="87">
        <f t="shared" si="3"/>
        <v>0.12354636633634383</v>
      </c>
      <c r="AF46" s="87">
        <f t="shared" si="0"/>
        <v>9.1150891261414235E-2</v>
      </c>
      <c r="AG46" s="87">
        <f t="shared" si="0"/>
        <v>0.16786127587374947</v>
      </c>
      <c r="AI46" s="29">
        <v>0.15</v>
      </c>
    </row>
    <row r="47" spans="2:35" ht="19" customHeight="1" x14ac:dyDescent="0.35">
      <c r="B47" s="10">
        <v>6</v>
      </c>
      <c r="C47" s="33">
        <v>6.3210000000000006</v>
      </c>
      <c r="D47" s="19">
        <v>4.2590000000000003</v>
      </c>
      <c r="E47" s="15">
        <v>2.7330000000000005</v>
      </c>
      <c r="F47" s="15">
        <v>2.8930000000000007</v>
      </c>
      <c r="G47" s="15">
        <v>3.9330000000000007</v>
      </c>
      <c r="H47" s="15">
        <v>1.9450000000000003</v>
      </c>
      <c r="I47" s="39">
        <f t="shared" si="20"/>
        <v>2.8760000000000003</v>
      </c>
      <c r="J47" s="20">
        <f t="shared" si="21"/>
        <v>-0.57520000000000004</v>
      </c>
      <c r="K47" s="40">
        <f t="shared" si="19"/>
        <v>5.7458000000000009</v>
      </c>
      <c r="P47" s="31"/>
      <c r="Q47" s="31" t="s">
        <v>25</v>
      </c>
      <c r="R47" s="70">
        <v>0</v>
      </c>
      <c r="S47" s="65">
        <v>0</v>
      </c>
      <c r="T47" s="65">
        <v>0</v>
      </c>
      <c r="U47" s="66">
        <v>0</v>
      </c>
      <c r="V47" s="93">
        <f>IF(  V34 = 0,  V8,  AVERAGE(U8:W8)  )</f>
        <v>6.1461500000000002E-2</v>
      </c>
      <c r="W47" s="73">
        <v>0</v>
      </c>
      <c r="Z47" s="2">
        <v>40</v>
      </c>
      <c r="AA47" s="85">
        <v>5.5797775314600395E-2</v>
      </c>
      <c r="AB47" s="85">
        <f t="shared" si="1"/>
        <v>6.4167441611790443E-2</v>
      </c>
      <c r="AC47" s="85">
        <f t="shared" si="2"/>
        <v>4.7428109017410333E-2</v>
      </c>
      <c r="AD47" s="86"/>
      <c r="AE47" s="87">
        <f t="shared" si="3"/>
        <v>0.11710101756473346</v>
      </c>
      <c r="AF47" s="87">
        <f t="shared" si="0"/>
        <v>8.5724761334241575E-2</v>
      </c>
      <c r="AG47" s="87">
        <f t="shared" si="0"/>
        <v>0.16035892285910958</v>
      </c>
      <c r="AI47" s="29">
        <v>0.15</v>
      </c>
    </row>
    <row r="48" spans="2:35" ht="19" customHeight="1" x14ac:dyDescent="0.35">
      <c r="B48" s="10">
        <v>7</v>
      </c>
      <c r="C48" s="33">
        <v>6.3079999999999998</v>
      </c>
      <c r="D48" s="19">
        <v>4.1909999999999998</v>
      </c>
      <c r="E48" s="15">
        <v>2.7269999999999999</v>
      </c>
      <c r="F48" s="15">
        <v>2.82</v>
      </c>
      <c r="G48" s="15">
        <v>3.8359999999999999</v>
      </c>
      <c r="H48" s="15">
        <v>1.968</v>
      </c>
      <c r="I48" s="15">
        <f t="shared" si="20"/>
        <v>2.8377499999999998</v>
      </c>
      <c r="J48" s="20">
        <f t="shared" si="21"/>
        <v>-0.56755</v>
      </c>
      <c r="K48" s="13">
        <f t="shared" si="19"/>
        <v>5.7404500000000001</v>
      </c>
      <c r="P48" s="31"/>
      <c r="Q48" s="31" t="s">
        <v>26</v>
      </c>
      <c r="R48" s="71">
        <v>0</v>
      </c>
      <c r="S48" s="67">
        <v>0</v>
      </c>
      <c r="T48" s="67">
        <v>0</v>
      </c>
      <c r="U48" s="68">
        <v>0</v>
      </c>
      <c r="V48" s="94">
        <f t="shared" ref="V48:V56" si="22">IF(  V35 = 0,  V9,  AVERAGE(U9:W9)  )</f>
        <v>5.8463000000000001E-2</v>
      </c>
      <c r="W48" s="74">
        <v>0</v>
      </c>
      <c r="Z48" s="2">
        <v>41</v>
      </c>
      <c r="AA48" s="85">
        <v>5.5778977709476596E-2</v>
      </c>
      <c r="AB48" s="85">
        <f t="shared" si="1"/>
        <v>6.414582436589808E-2</v>
      </c>
      <c r="AC48" s="85">
        <f t="shared" si="2"/>
        <v>4.7412131053055105E-2</v>
      </c>
      <c r="AD48" s="86"/>
      <c r="AE48" s="87">
        <f t="shared" si="3"/>
        <v>0.1109923599161749</v>
      </c>
      <c r="AF48" s="87">
        <f t="shared" si="0"/>
        <v>8.0622009388271895E-2</v>
      </c>
      <c r="AG48" s="87">
        <f t="shared" si="0"/>
        <v>0.15319239915041627</v>
      </c>
      <c r="AI48" s="29">
        <v>0.15</v>
      </c>
    </row>
    <row r="49" spans="2:35" ht="19" customHeight="1" x14ac:dyDescent="0.35">
      <c r="B49" s="10">
        <v>8</v>
      </c>
      <c r="C49" s="33">
        <v>6.2889999999999997</v>
      </c>
      <c r="D49" s="19">
        <v>4.1229999999999993</v>
      </c>
      <c r="E49" s="15">
        <v>2.7050000000000001</v>
      </c>
      <c r="F49" s="15">
        <v>2.7509999999999994</v>
      </c>
      <c r="G49" s="15">
        <v>3.7409999999999997</v>
      </c>
      <c r="H49" s="15">
        <v>1.9719999999999995</v>
      </c>
      <c r="I49" s="15">
        <f t="shared" si="20"/>
        <v>2.7922499999999997</v>
      </c>
      <c r="J49" s="20">
        <f t="shared" si="21"/>
        <v>-0.55845</v>
      </c>
      <c r="K49" s="13">
        <f t="shared" si="19"/>
        <v>5.73055</v>
      </c>
      <c r="P49" s="31"/>
      <c r="Q49" s="31" t="s">
        <v>27</v>
      </c>
      <c r="R49" s="71">
        <v>0</v>
      </c>
      <c r="S49" s="67">
        <v>0</v>
      </c>
      <c r="T49" s="67">
        <v>0</v>
      </c>
      <c r="U49" s="68">
        <v>0</v>
      </c>
      <c r="V49" s="94">
        <f t="shared" si="22"/>
        <v>5.7722999999999997E-2</v>
      </c>
      <c r="W49" s="74">
        <v>0</v>
      </c>
      <c r="Z49" s="2">
        <v>42</v>
      </c>
      <c r="AA49" s="85">
        <v>5.5760996865801271E-2</v>
      </c>
      <c r="AB49" s="85">
        <f t="shared" si="1"/>
        <v>6.4125146395671462E-2</v>
      </c>
      <c r="AC49" s="85">
        <f t="shared" si="2"/>
        <v>4.739684733593108E-2</v>
      </c>
      <c r="AD49" s="86"/>
      <c r="AE49" s="87">
        <f t="shared" si="3"/>
        <v>0.10520273466466773</v>
      </c>
      <c r="AF49" s="87">
        <f t="shared" si="0"/>
        <v>7.5823302250290187E-2</v>
      </c>
      <c r="AG49" s="87">
        <f t="shared" si="0"/>
        <v>0.14634659181364382</v>
      </c>
      <c r="AI49" s="29">
        <v>0.15</v>
      </c>
    </row>
    <row r="50" spans="2:35" ht="19" customHeight="1" x14ac:dyDescent="0.35">
      <c r="B50" s="10">
        <v>9</v>
      </c>
      <c r="C50" s="33">
        <v>6.2679999999999998</v>
      </c>
      <c r="D50" s="19">
        <v>4.0519999999999996</v>
      </c>
      <c r="E50" s="15">
        <v>2.6750000000000003</v>
      </c>
      <c r="F50" s="15">
        <v>2.6889999999999996</v>
      </c>
      <c r="G50" s="15">
        <v>3.653</v>
      </c>
      <c r="H50" s="15">
        <v>1.9639999999999995</v>
      </c>
      <c r="I50" s="15">
        <f t="shared" si="20"/>
        <v>2.7452500000000004</v>
      </c>
      <c r="J50" s="20">
        <f t="shared" si="21"/>
        <v>-0.54905000000000015</v>
      </c>
      <c r="K50" s="13">
        <f t="shared" si="19"/>
        <v>5.7189499999999995</v>
      </c>
      <c r="P50" s="31"/>
      <c r="Q50" s="31" t="s">
        <v>28</v>
      </c>
      <c r="R50" s="71">
        <v>0</v>
      </c>
      <c r="S50" s="67">
        <v>0</v>
      </c>
      <c r="T50" s="67">
        <v>0</v>
      </c>
      <c r="U50" s="68">
        <v>0</v>
      </c>
      <c r="V50" s="94">
        <f t="shared" si="22"/>
        <v>5.7372500000000007E-2</v>
      </c>
      <c r="W50" s="74">
        <v>0</v>
      </c>
      <c r="Z50" s="2">
        <v>43</v>
      </c>
      <c r="AA50" s="85">
        <v>5.574378505924904E-2</v>
      </c>
      <c r="AB50" s="85">
        <f t="shared" si="1"/>
        <v>6.4105352818136396E-2</v>
      </c>
      <c r="AC50" s="85">
        <f t="shared" si="2"/>
        <v>4.7382217300361684E-2</v>
      </c>
      <c r="AD50" s="86"/>
      <c r="AE50" s="87">
        <f t="shared" si="3"/>
        <v>9.9715420739415347E-2</v>
      </c>
      <c r="AF50" s="87">
        <f t="shared" si="0"/>
        <v>7.1310472887567297E-2</v>
      </c>
      <c r="AG50" s="87">
        <f t="shared" si="0"/>
        <v>0.13980708052980612</v>
      </c>
      <c r="AI50" s="29">
        <v>0.15</v>
      </c>
    </row>
    <row r="51" spans="2:35" ht="19" customHeight="1" thickBot="1" x14ac:dyDescent="0.4">
      <c r="B51" s="11">
        <v>10</v>
      </c>
      <c r="C51" s="34">
        <v>6.2460000000000004</v>
      </c>
      <c r="D51" s="21">
        <v>3.9760000000000004</v>
      </c>
      <c r="E51" s="22">
        <v>2.6410000000000005</v>
      </c>
      <c r="F51" s="22">
        <v>2.6280000000000006</v>
      </c>
      <c r="G51" s="22">
        <v>3.5740000000000003</v>
      </c>
      <c r="H51" s="22">
        <v>1.9490000000000007</v>
      </c>
      <c r="I51" s="22">
        <f t="shared" si="20"/>
        <v>2.698</v>
      </c>
      <c r="J51" s="23">
        <f t="shared" si="21"/>
        <v>-0.53959999999999997</v>
      </c>
      <c r="K51" s="14">
        <f t="shared" si="19"/>
        <v>5.7064000000000004</v>
      </c>
      <c r="P51" s="31"/>
      <c r="Q51" s="31" t="s">
        <v>29</v>
      </c>
      <c r="R51" s="71">
        <v>0</v>
      </c>
      <c r="S51" s="67">
        <v>0</v>
      </c>
      <c r="T51" s="67">
        <v>0</v>
      </c>
      <c r="U51" s="68">
        <v>0</v>
      </c>
      <c r="V51" s="94">
        <f>IF(  V38 = 0,  V12,  AVERAGE(U12:W12)  )</f>
        <v>5.7370999999999998E-2</v>
      </c>
      <c r="W51" s="74">
        <v>0</v>
      </c>
      <c r="Z51" s="2">
        <v>44</v>
      </c>
      <c r="AA51" s="85">
        <v>5.57272978109975E-2</v>
      </c>
      <c r="AB51" s="85">
        <f t="shared" si="1"/>
        <v>6.4086392482647123E-2</v>
      </c>
      <c r="AC51" s="85">
        <f t="shared" si="2"/>
        <v>4.7368203139347871E-2</v>
      </c>
      <c r="AD51" s="86"/>
      <c r="AE51" s="87">
        <f t="shared" si="3"/>
        <v>9.4514583060877039E-2</v>
      </c>
      <c r="AF51" s="87">
        <f t="shared" si="0"/>
        <v>6.7066448319551997E-2</v>
      </c>
      <c r="AG51" s="87">
        <f t="shared" si="0"/>
        <v>0.13356010389534903</v>
      </c>
      <c r="AI51" s="29">
        <v>0.15</v>
      </c>
    </row>
    <row r="52" spans="2:35" ht="19" customHeight="1" x14ac:dyDescent="0.35">
      <c r="P52" s="31"/>
      <c r="Q52" s="31" t="s">
        <v>30</v>
      </c>
      <c r="R52" s="70">
        <v>0</v>
      </c>
      <c r="S52" s="65">
        <v>0</v>
      </c>
      <c r="T52" s="65">
        <v>0</v>
      </c>
      <c r="U52" s="65">
        <v>0</v>
      </c>
      <c r="V52" s="43">
        <f t="shared" si="22"/>
        <v>5.7368000000000002E-2</v>
      </c>
      <c r="W52" s="73">
        <v>0</v>
      </c>
      <c r="Z52" s="2">
        <v>45</v>
      </c>
      <c r="AA52" s="85">
        <v>5.5711493656114275E-2</v>
      </c>
      <c r="AB52" s="85">
        <f t="shared" si="1"/>
        <v>6.4068217704531416E-2</v>
      </c>
      <c r="AC52" s="85">
        <f t="shared" si="2"/>
        <v>4.7354769607697134E-2</v>
      </c>
      <c r="AD52" s="86"/>
      <c r="AE52" s="87">
        <f t="shared" si="3"/>
        <v>8.9585224027213209E-2</v>
      </c>
      <c r="AF52" s="87">
        <f t="shared" si="0"/>
        <v>6.3075182281423697E-2</v>
      </c>
      <c r="AG52" s="87">
        <f t="shared" si="0"/>
        <v>0.12759252766451359</v>
      </c>
      <c r="AI52" s="29">
        <v>0.15</v>
      </c>
    </row>
    <row r="53" spans="2:35" ht="19" customHeight="1" x14ac:dyDescent="0.35">
      <c r="P53" s="31"/>
      <c r="Q53" s="31" t="s">
        <v>31</v>
      </c>
      <c r="R53" s="71">
        <v>0</v>
      </c>
      <c r="S53" s="67">
        <v>0</v>
      </c>
      <c r="T53" s="67">
        <v>0</v>
      </c>
      <c r="U53" s="67">
        <v>0</v>
      </c>
      <c r="V53" s="44">
        <f t="shared" si="22"/>
        <v>5.72965E-2</v>
      </c>
      <c r="W53" s="74">
        <v>0</v>
      </c>
      <c r="Z53" s="2">
        <v>46</v>
      </c>
      <c r="AA53" s="85">
        <v>5.5696333926938957E-2</v>
      </c>
      <c r="AB53" s="85">
        <f t="shared" si="1"/>
        <v>6.40507840159798E-2</v>
      </c>
      <c r="AC53" s="85">
        <f t="shared" si="2"/>
        <v>4.7341883837898113E-2</v>
      </c>
      <c r="AD53" s="86"/>
      <c r="AE53" s="87">
        <f t="shared" si="3"/>
        <v>8.4913137911502776E-2</v>
      </c>
      <c r="AF53" s="87">
        <f t="shared" si="0"/>
        <v>5.9321592277439682E-2</v>
      </c>
      <c r="AG53" s="87">
        <f t="shared" si="0"/>
        <v>0.12189181477769212</v>
      </c>
      <c r="AI53" s="29">
        <v>0.15</v>
      </c>
    </row>
    <row r="54" spans="2:35" ht="19" customHeight="1" x14ac:dyDescent="0.35">
      <c r="P54" s="31"/>
      <c r="Q54" s="31" t="s">
        <v>32</v>
      </c>
      <c r="R54" s="71">
        <v>0</v>
      </c>
      <c r="S54" s="67">
        <v>0</v>
      </c>
      <c r="T54" s="67">
        <v>0</v>
      </c>
      <c r="U54" s="67">
        <v>0</v>
      </c>
      <c r="V54" s="44">
        <f t="shared" si="22"/>
        <v>5.719550000000001E-2</v>
      </c>
      <c r="W54" s="74">
        <v>0</v>
      </c>
      <c r="Z54" s="2">
        <v>47</v>
      </c>
      <c r="AA54" s="85">
        <v>5.5681782551017411E-2</v>
      </c>
      <c r="AB54" s="85">
        <f t="shared" si="1"/>
        <v>6.4034049933670012E-2</v>
      </c>
      <c r="AC54" s="85">
        <f t="shared" si="2"/>
        <v>4.7329515168364797E-2</v>
      </c>
      <c r="AD54" s="86"/>
      <c r="AE54" s="87">
        <f t="shared" si="3"/>
        <v>8.0484867955050027E-2</v>
      </c>
      <c r="AF54" s="87">
        <f t="shared" si="0"/>
        <v>5.5791500697158526E-2</v>
      </c>
      <c r="AG54" s="87">
        <f t="shared" si="0"/>
        <v>0.11644599703775813</v>
      </c>
      <c r="AI54" s="29">
        <v>0.15</v>
      </c>
    </row>
    <row r="55" spans="2:35" ht="19" customHeight="1" x14ac:dyDescent="0.35">
      <c r="B55" s="145" t="s">
        <v>43</v>
      </c>
      <c r="C55" s="146"/>
      <c r="D55" s="146"/>
      <c r="E55" s="146"/>
      <c r="F55" s="146"/>
      <c r="G55" s="146"/>
      <c r="H55" s="146"/>
      <c r="I55" s="146"/>
      <c r="J55" s="146"/>
      <c r="K55" s="147"/>
      <c r="P55" s="31"/>
      <c r="Q55" s="31" t="s">
        <v>33</v>
      </c>
      <c r="R55" s="71">
        <v>0</v>
      </c>
      <c r="S55" s="67">
        <v>0</v>
      </c>
      <c r="T55" s="67">
        <v>0</v>
      </c>
      <c r="U55" s="67">
        <v>0</v>
      </c>
      <c r="V55" s="44">
        <f t="shared" si="22"/>
        <v>5.7081999999999994E-2</v>
      </c>
      <c r="W55" s="74">
        <v>0</v>
      </c>
      <c r="Z55" s="2">
        <v>48</v>
      </c>
      <c r="AA55" s="85">
        <v>5.5667805863016895E-2</v>
      </c>
      <c r="AB55" s="85">
        <f t="shared" si="1"/>
        <v>6.4017976742469423E-2</v>
      </c>
      <c r="AC55" s="85">
        <f t="shared" si="2"/>
        <v>4.7317634983564359E-2</v>
      </c>
      <c r="AD55" s="86"/>
      <c r="AE55" s="87">
        <f t="shared" si="3"/>
        <v>7.6287665963665444E-2</v>
      </c>
      <c r="AF55" s="87">
        <f t="shared" si="0"/>
        <v>5.2471579698352637E-2</v>
      </c>
      <c r="AG55" s="87">
        <f t="shared" si="0"/>
        <v>0.1112436483117155</v>
      </c>
      <c r="AI55" s="29">
        <v>0.15</v>
      </c>
    </row>
    <row r="56" spans="2:35" ht="19" customHeight="1" thickBot="1" x14ac:dyDescent="0.4">
      <c r="B56" s="148"/>
      <c r="C56" s="149"/>
      <c r="D56" s="149"/>
      <c r="E56" s="149"/>
      <c r="F56" s="149"/>
      <c r="G56" s="149"/>
      <c r="H56" s="149"/>
      <c r="I56" s="149"/>
      <c r="J56" s="149"/>
      <c r="K56" s="150"/>
      <c r="P56" s="31"/>
      <c r="Q56" s="31" t="s">
        <v>34</v>
      </c>
      <c r="R56" s="72">
        <v>0</v>
      </c>
      <c r="S56" s="69">
        <v>0</v>
      </c>
      <c r="T56" s="69">
        <v>0</v>
      </c>
      <c r="U56" s="69">
        <v>0</v>
      </c>
      <c r="V56" s="45">
        <f t="shared" si="22"/>
        <v>5.6942499999999993E-2</v>
      </c>
      <c r="W56" s="75">
        <v>0</v>
      </c>
      <c r="Z56" s="2">
        <v>49</v>
      </c>
      <c r="AA56" s="85">
        <v>5.5654372429947641E-2</v>
      </c>
      <c r="AB56" s="85">
        <f t="shared" si="1"/>
        <v>6.4002528294439781E-2</v>
      </c>
      <c r="AC56" s="85">
        <f t="shared" si="2"/>
        <v>4.7306216565455493E-2</v>
      </c>
      <c r="AD56" s="86"/>
      <c r="AE56" s="87">
        <f t="shared" si="3"/>
        <v>7.23094542326152E-2</v>
      </c>
      <c r="AF56" s="87">
        <f t="shared" si="0"/>
        <v>4.9349299587430388E-2</v>
      </c>
      <c r="AG56" s="87">
        <f t="shared" si="0"/>
        <v>0.10627385914835889</v>
      </c>
      <c r="AI56" s="29">
        <v>0.15</v>
      </c>
    </row>
    <row r="57" spans="2:35" ht="19" customHeight="1" x14ac:dyDescent="0.35">
      <c r="B57" s="151"/>
      <c r="C57" s="152"/>
      <c r="D57" s="152"/>
      <c r="E57" s="152"/>
      <c r="F57" s="152"/>
      <c r="G57" s="152"/>
      <c r="H57" s="152"/>
      <c r="I57" s="152"/>
      <c r="J57" s="152"/>
      <c r="K57" s="153"/>
      <c r="Z57" s="2">
        <v>50</v>
      </c>
      <c r="AA57" s="85">
        <v>5.5641452888982146E-2</v>
      </c>
      <c r="AB57" s="85">
        <f t="shared" si="1"/>
        <v>6.3987670822329465E-2</v>
      </c>
      <c r="AC57" s="85">
        <f t="shared" si="2"/>
        <v>4.729523495563482E-2</v>
      </c>
      <c r="AD57" s="86"/>
      <c r="AE57" s="87">
        <f t="shared" si="3"/>
        <v>6.8538789642208289E-2</v>
      </c>
      <c r="AF57" s="87">
        <f t="shared" si="0"/>
        <v>4.6412880451909833E-2</v>
      </c>
      <c r="AG57" s="87">
        <f t="shared" si="0"/>
        <v>0.10152621271397766</v>
      </c>
      <c r="AI57" s="29">
        <v>0.15</v>
      </c>
    </row>
    <row r="58" spans="2:35" ht="19" customHeight="1" x14ac:dyDescent="0.35">
      <c r="Z58" s="2" t="s">
        <v>36</v>
      </c>
      <c r="AA58" s="85">
        <v>5.5629019797129642E-2</v>
      </c>
      <c r="AB58" s="85">
        <f t="shared" si="1"/>
        <v>6.397337276669908E-2</v>
      </c>
      <c r="AC58" s="85">
        <f t="shared" si="2"/>
        <v>4.7284666827560197E-2</v>
      </c>
      <c r="AD58" s="86"/>
      <c r="AE58" s="87">
        <f xml:space="preserve"> ( 1 +AA58 ) ^-($Z57 + 1  - 0.5)</f>
        <v>6.4964829780316091E-2</v>
      </c>
      <c r="AF58" s="87">
        <f xml:space="preserve"> ( 1 +AB58 ) ^-($Z57 + 1  - 0.5)</f>
        <v>4.3651246820517971E-2</v>
      </c>
      <c r="AG58" s="87">
        <f xml:space="preserve"> ( 1 +AC58 ) ^-($Z57 + 1  - 0.5)</f>
        <v>9.6990761958090976E-2</v>
      </c>
      <c r="AI58" s="29">
        <v>0.15</v>
      </c>
    </row>
    <row r="59" spans="2:35" ht="19" customHeight="1" x14ac:dyDescent="0.35">
      <c r="B59" s="92" t="str">
        <f>"Technical note on the calculation of the Nepali risk-free interest rates term structure at " &amp; G3</f>
        <v>Technical note on the calculation of the Nepali risk-free interest rates term structure at  End-Chaitra (2080)</v>
      </c>
      <c r="C59" s="88"/>
      <c r="D59" s="88"/>
      <c r="E59" s="88"/>
      <c r="F59" s="88"/>
      <c r="G59" s="88"/>
      <c r="H59" s="88"/>
      <c r="I59" s="88"/>
      <c r="J59" s="88"/>
      <c r="K59" s="89"/>
      <c r="AB59" s="84"/>
      <c r="AC59" s="84"/>
      <c r="AF59" s="84"/>
      <c r="AG59" s="84"/>
      <c r="AI59" s="84"/>
    </row>
    <row r="60" spans="2:35" ht="19" customHeight="1" x14ac:dyDescent="0.35">
      <c r="B60" s="90"/>
      <c r="C60" s="100"/>
      <c r="D60" s="100"/>
      <c r="E60" s="100"/>
      <c r="F60" s="100"/>
      <c r="G60" s="100"/>
      <c r="H60" s="100"/>
      <c r="I60" s="100"/>
      <c r="J60" s="100"/>
      <c r="K60" s="101"/>
      <c r="AB60" s="84"/>
      <c r="AC60" s="84"/>
      <c r="AF60" s="84"/>
      <c r="AG60" s="84"/>
      <c r="AI60" s="84"/>
    </row>
    <row r="61" spans="2:35" ht="19" customHeight="1" x14ac:dyDescent="0.35">
      <c r="B61" s="90"/>
      <c r="C61" s="184" t="s">
        <v>57</v>
      </c>
      <c r="D61" s="184"/>
      <c r="E61" s="184"/>
      <c r="F61" s="184"/>
      <c r="G61" s="184"/>
      <c r="H61" s="184"/>
      <c r="I61" s="184"/>
      <c r="J61" s="184"/>
      <c r="K61" s="185"/>
      <c r="AB61" s="84"/>
      <c r="AC61" s="84"/>
      <c r="AF61" s="84"/>
      <c r="AG61" s="84"/>
      <c r="AI61" s="84"/>
    </row>
    <row r="62" spans="2:35" ht="19" customHeight="1" x14ac:dyDescent="0.35">
      <c r="B62" s="90"/>
      <c r="C62" s="184"/>
      <c r="D62" s="184"/>
      <c r="E62" s="184"/>
      <c r="F62" s="184"/>
      <c r="G62" s="184"/>
      <c r="H62" s="184"/>
      <c r="I62" s="184"/>
      <c r="J62" s="184"/>
      <c r="K62" s="185"/>
      <c r="AB62" s="84"/>
      <c r="AC62" s="84"/>
      <c r="AF62" s="84"/>
      <c r="AG62" s="84"/>
      <c r="AI62" s="84"/>
    </row>
    <row r="63" spans="2:35" ht="19" customHeight="1" x14ac:dyDescent="0.35">
      <c r="B63" s="90"/>
      <c r="C63" s="184"/>
      <c r="D63" s="184"/>
      <c r="E63" s="184"/>
      <c r="F63" s="184"/>
      <c r="G63" s="184"/>
      <c r="H63" s="184"/>
      <c r="I63" s="184"/>
      <c r="J63" s="184"/>
      <c r="K63" s="185"/>
      <c r="AB63" s="84"/>
      <c r="AC63" s="84"/>
      <c r="AF63" s="84"/>
      <c r="AG63" s="84"/>
      <c r="AI63" s="84"/>
    </row>
    <row r="64" spans="2:35" ht="19" customHeight="1" x14ac:dyDescent="0.35">
      <c r="B64" s="90"/>
      <c r="C64" s="184"/>
      <c r="D64" s="184"/>
      <c r="E64" s="184"/>
      <c r="F64" s="184"/>
      <c r="G64" s="184"/>
      <c r="H64" s="184"/>
      <c r="I64" s="184"/>
      <c r="J64" s="184"/>
      <c r="K64" s="185"/>
      <c r="AB64" s="84"/>
      <c r="AC64" s="84"/>
      <c r="AF64" s="84"/>
      <c r="AG64" s="84"/>
      <c r="AI64" s="84"/>
    </row>
    <row r="65" spans="2:11" ht="19" customHeight="1" x14ac:dyDescent="0.35">
      <c r="B65" s="90"/>
      <c r="C65" s="184"/>
      <c r="D65" s="184"/>
      <c r="E65" s="184"/>
      <c r="F65" s="184"/>
      <c r="G65" s="184"/>
      <c r="H65" s="184"/>
      <c r="I65" s="184"/>
      <c r="J65" s="184"/>
      <c r="K65" s="185"/>
    </row>
    <row r="66" spans="2:11" ht="19" customHeight="1" x14ac:dyDescent="0.35">
      <c r="B66" s="90"/>
      <c r="C66" s="184"/>
      <c r="D66" s="184"/>
      <c r="E66" s="184"/>
      <c r="F66" s="184"/>
      <c r="G66" s="184"/>
      <c r="H66" s="184"/>
      <c r="I66" s="184"/>
      <c r="J66" s="184"/>
      <c r="K66" s="185"/>
    </row>
    <row r="67" spans="2:11" ht="19" customHeight="1" x14ac:dyDescent="0.35">
      <c r="B67" s="90"/>
      <c r="C67" s="184"/>
      <c r="D67" s="184"/>
      <c r="E67" s="184"/>
      <c r="F67" s="184"/>
      <c r="G67" s="184"/>
      <c r="H67" s="184"/>
      <c r="I67" s="184"/>
      <c r="J67" s="184"/>
      <c r="K67" s="185"/>
    </row>
    <row r="68" spans="2:11" ht="19" customHeight="1" x14ac:dyDescent="0.35">
      <c r="B68" s="91"/>
      <c r="C68" s="102"/>
      <c r="D68" s="102"/>
      <c r="E68" s="102"/>
      <c r="F68" s="102"/>
      <c r="G68" s="102"/>
      <c r="H68" s="102"/>
      <c r="I68" s="102"/>
      <c r="J68" s="102"/>
      <c r="K68" s="103"/>
    </row>
    <row r="70" spans="2:11" ht="19" customHeight="1" x14ac:dyDescent="0.35">
      <c r="B70" s="156" t="s">
        <v>19</v>
      </c>
      <c r="C70" s="157"/>
      <c r="D70" s="157"/>
      <c r="E70" s="157"/>
      <c r="F70" s="157"/>
      <c r="G70" s="157"/>
      <c r="H70" s="157"/>
      <c r="I70" s="157"/>
      <c r="J70" s="157"/>
      <c r="K70" s="158"/>
    </row>
    <row r="71" spans="2:11" ht="19" customHeight="1" x14ac:dyDescent="0.35">
      <c r="B71" s="159"/>
      <c r="C71" s="160"/>
      <c r="D71" s="160"/>
      <c r="E71" s="160"/>
      <c r="F71" s="160"/>
      <c r="G71" s="160"/>
      <c r="H71" s="160"/>
      <c r="I71" s="160"/>
      <c r="J71" s="160"/>
      <c r="K71" s="161"/>
    </row>
    <row r="72" spans="2:11" ht="19" customHeight="1" x14ac:dyDescent="0.35">
      <c r="B72" s="162"/>
      <c r="C72" s="163"/>
      <c r="D72" s="163"/>
      <c r="E72" s="163"/>
      <c r="F72" s="163"/>
      <c r="G72" s="163"/>
      <c r="H72" s="163"/>
      <c r="I72" s="163"/>
      <c r="J72" s="163"/>
      <c r="K72" s="164"/>
    </row>
  </sheetData>
  <mergeCells count="23">
    <mergeCell ref="B70:K72"/>
    <mergeCell ref="AI5:AI7"/>
    <mergeCell ref="D7:I7"/>
    <mergeCell ref="K7:K8"/>
    <mergeCell ref="D23:I23"/>
    <mergeCell ref="K23:K24"/>
    <mergeCell ref="D39:I39"/>
    <mergeCell ref="K39:K40"/>
    <mergeCell ref="AA5:AA7"/>
    <mergeCell ref="AB5:AB7"/>
    <mergeCell ref="AC5:AC7"/>
    <mergeCell ref="AE5:AE7"/>
    <mergeCell ref="AF5:AF7"/>
    <mergeCell ref="AG5:AG7"/>
    <mergeCell ref="C61:K67"/>
    <mergeCell ref="B55:K57"/>
    <mergeCell ref="AA2:AC2"/>
    <mergeCell ref="AE2:AG2"/>
    <mergeCell ref="AA3:AC3"/>
    <mergeCell ref="AE3:AG3"/>
    <mergeCell ref="Q4:W4"/>
    <mergeCell ref="AA4:AC4"/>
    <mergeCell ref="AE4:AG4"/>
  </mergeCells>
  <conditionalFormatting sqref="R47:V56">
    <cfRule type="expression" dxfId="1" priority="1">
      <formula>R34=1</formula>
    </cfRule>
  </conditionalFormatting>
  <conditionalFormatting sqref="S34:V43">
    <cfRule type="expression" dxfId="0" priority="2">
      <formula>S34 = 1</formula>
    </cfRule>
  </conditionalFormatting>
  <hyperlinks>
    <hyperlink ref="F5:I5" location="Calculations_OIS!AW11" display="Calculations_OIS!AW11" xr:uid="{F5A71915-A72F-4E7D-8F98-79FC660AF6B8}"/>
  </hyperlinks>
  <printOptions horizontalCentered="1" verticalCentered="1"/>
  <pageMargins left="0.5118110236220472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4B837-ACCF-457F-A280-F139B2B7EF5B}">
  <sheetPr>
    <tabColor theme="0"/>
  </sheetPr>
  <dimension ref="B1:AG78"/>
  <sheetViews>
    <sheetView zoomScale="80" zoomScaleNormal="80" workbookViewId="0">
      <selection activeCell="B2" sqref="B2:K2"/>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2" width="8.7265625" style="1"/>
    <col min="13" max="13" width="5.1796875" style="1" customWidth="1"/>
    <col min="14" max="16" width="18.54296875" style="1" customWidth="1"/>
    <col min="17" max="17" width="5.26953125" style="1" customWidth="1"/>
    <col min="18" max="20" width="18.54296875" style="1" customWidth="1"/>
    <col min="21" max="21" width="5.6328125" style="1" customWidth="1"/>
    <col min="22" max="22" width="12.54296875" style="1" customWidth="1"/>
    <col min="23" max="24" width="8.7265625" style="1"/>
    <col min="25" max="25" width="6.6328125" style="1" bestFit="1" customWidth="1"/>
    <col min="26" max="26" width="18" style="1" bestFit="1" customWidth="1"/>
    <col min="27" max="27" width="13.08984375" style="1" bestFit="1" customWidth="1"/>
    <col min="28" max="28" width="8.7265625" style="1"/>
    <col min="29" max="31" width="12.26953125" style="1" customWidth="1"/>
    <col min="32" max="16384" width="8.7265625" style="1"/>
  </cols>
  <sheetData>
    <row r="1" spans="2:33" ht="35.15" customHeight="1" x14ac:dyDescent="0.35"/>
    <row r="2" spans="2:33" ht="21" customHeight="1" x14ac:dyDescent="0.35">
      <c r="B2" s="182" t="s">
        <v>64</v>
      </c>
      <c r="C2" s="182"/>
      <c r="D2" s="182"/>
      <c r="E2" s="182"/>
      <c r="F2" s="182"/>
      <c r="G2" s="182"/>
      <c r="H2" s="182"/>
      <c r="I2" s="182"/>
      <c r="J2" s="182"/>
      <c r="K2" s="182"/>
      <c r="N2" s="180" t="s">
        <v>66</v>
      </c>
      <c r="O2" s="180"/>
      <c r="P2" s="180"/>
      <c r="R2" s="180" t="s">
        <v>101</v>
      </c>
      <c r="S2" s="180"/>
      <c r="T2" s="180"/>
    </row>
    <row r="3" spans="2:33" ht="19" customHeight="1" x14ac:dyDescent="0.35">
      <c r="B3" s="36" t="s">
        <v>47</v>
      </c>
      <c r="D3" s="2"/>
      <c r="F3" s="42" t="s">
        <v>22</v>
      </c>
      <c r="G3" s="36" t="s">
        <v>133</v>
      </c>
      <c r="H3" s="35"/>
      <c r="I3" s="35"/>
      <c r="N3" s="181" t="str">
        <f>G3</f>
        <v>End-Jestha (2083)</v>
      </c>
      <c r="O3" s="181"/>
      <c r="P3" s="181"/>
      <c r="R3" s="181" t="str">
        <f>N3</f>
        <v>End-Jestha (2083)</v>
      </c>
      <c r="S3" s="181"/>
      <c r="T3" s="181"/>
    </row>
    <row r="4" spans="2:33" ht="19" customHeight="1" thickBot="1" x14ac:dyDescent="0.4">
      <c r="B4" s="37"/>
      <c r="D4" s="2"/>
      <c r="H4" s="35"/>
      <c r="I4" s="35"/>
      <c r="N4" s="178" t="s">
        <v>46</v>
      </c>
      <c r="O4" s="178"/>
      <c r="P4" s="178"/>
      <c r="R4" s="178" t="str">
        <f>N4</f>
        <v>Nepali risk-free curves - General bucket</v>
      </c>
      <c r="S4" s="178"/>
      <c r="T4" s="178"/>
    </row>
    <row r="5" spans="2:33" ht="19" customHeight="1" x14ac:dyDescent="0.35">
      <c r="B5" s="36" t="s">
        <v>83</v>
      </c>
      <c r="C5" s="36"/>
      <c r="D5" s="2"/>
      <c r="E5" s="2"/>
      <c r="G5" s="35"/>
      <c r="H5" s="35"/>
      <c r="I5" s="35"/>
      <c r="N5" s="174" t="s">
        <v>23</v>
      </c>
      <c r="O5" s="174" t="s">
        <v>41</v>
      </c>
      <c r="P5" s="174" t="s">
        <v>42</v>
      </c>
      <c r="R5" s="175" t="str">
        <f>N5</f>
        <v>General 
non-stressed 
zero coupon rates</v>
      </c>
      <c r="S5" s="175" t="str">
        <f>O5</f>
        <v>General 
Stress up 
zero coupon rates</v>
      </c>
      <c r="T5" s="175" t="str">
        <f>P5</f>
        <v>General 
Stress down 
zero coupon rates</v>
      </c>
      <c r="V5" s="165" t="s">
        <v>44</v>
      </c>
      <c r="Y5" s="168" t="s">
        <v>92</v>
      </c>
      <c r="Z5" s="169"/>
      <c r="AA5" s="170"/>
      <c r="AD5" s="121" t="s">
        <v>96</v>
      </c>
      <c r="AE5" s="121"/>
      <c r="AG5" s="84"/>
    </row>
    <row r="6" spans="2:33" ht="19" customHeight="1" thickBot="1" x14ac:dyDescent="0.4">
      <c r="B6" s="2"/>
      <c r="C6" s="2"/>
      <c r="D6" s="2"/>
      <c r="E6" s="2"/>
      <c r="F6" s="2"/>
      <c r="G6" s="2"/>
      <c r="H6" s="2"/>
      <c r="N6" s="174"/>
      <c r="O6" s="174"/>
      <c r="P6" s="174"/>
      <c r="R6" s="176"/>
      <c r="S6" s="176"/>
      <c r="T6" s="176"/>
      <c r="V6" s="166"/>
      <c r="Y6" s="171"/>
      <c r="Z6" s="172"/>
      <c r="AA6" s="173"/>
      <c r="AD6" s="84"/>
      <c r="AE6" s="84"/>
      <c r="AG6" s="84"/>
    </row>
    <row r="7" spans="2:33" ht="19" customHeight="1" thickBot="1" x14ac:dyDescent="0.4">
      <c r="B7" s="5"/>
      <c r="C7" s="2" t="s">
        <v>5</v>
      </c>
      <c r="D7" s="140" t="s">
        <v>82</v>
      </c>
      <c r="E7" s="141"/>
      <c r="F7" s="141"/>
      <c r="G7" s="141"/>
      <c r="H7" s="141"/>
      <c r="I7" s="142"/>
      <c r="K7" s="143" t="s">
        <v>20</v>
      </c>
      <c r="N7" s="174"/>
      <c r="O7" s="174"/>
      <c r="P7" s="174"/>
      <c r="R7" s="177"/>
      <c r="S7" s="177"/>
      <c r="T7" s="177"/>
      <c r="V7" s="167"/>
      <c r="AE7" s="84"/>
      <c r="AG7" s="84"/>
    </row>
    <row r="8" spans="2:33" ht="19" customHeight="1" thickBot="1" x14ac:dyDescent="0.4">
      <c r="B8" s="3"/>
      <c r="C8" s="4" t="s">
        <v>1</v>
      </c>
      <c r="D8" s="6" t="s">
        <v>0</v>
      </c>
      <c r="E8" s="6" t="s">
        <v>13</v>
      </c>
      <c r="F8" s="6" t="s">
        <v>2</v>
      </c>
      <c r="G8" s="6" t="s">
        <v>3</v>
      </c>
      <c r="H8" s="6" t="s">
        <v>68</v>
      </c>
      <c r="I8" s="7" t="s">
        <v>6</v>
      </c>
      <c r="J8" s="8" t="s">
        <v>7</v>
      </c>
      <c r="K8" s="144"/>
      <c r="M8" s="2">
        <v>1</v>
      </c>
      <c r="N8" s="85">
        <v>5.3438668993317326E-2</v>
      </c>
      <c r="O8" s="85">
        <f>N8*(1+V8)</f>
        <v>8.2829936939641857E-2</v>
      </c>
      <c r="P8" s="85">
        <f>N8*(1-V8)</f>
        <v>2.4047401046992795E-2</v>
      </c>
      <c r="Q8" s="86"/>
      <c r="R8" s="87">
        <f xml:space="preserve"> ( 1 +N8 ) ^-($M8 - 0.5)</f>
        <v>0.97430598853484918</v>
      </c>
      <c r="S8" s="87">
        <f t="shared" ref="S8:T57" si="0" xml:space="preserve"> ( 1 +O8 ) ^-($M8 - 0.5)</f>
        <v>0.96099222262894946</v>
      </c>
      <c r="T8" s="87">
        <f t="shared" si="0"/>
        <v>0.98818889739328986</v>
      </c>
      <c r="V8" s="29">
        <v>0.55000000000000004</v>
      </c>
      <c r="Y8" s="122" t="s">
        <v>93</v>
      </c>
      <c r="Z8" s="123" t="s">
        <v>95</v>
      </c>
      <c r="AA8" s="124" t="s">
        <v>94</v>
      </c>
      <c r="AD8" s="120" t="s">
        <v>97</v>
      </c>
      <c r="AE8" s="84"/>
      <c r="AG8" s="84"/>
    </row>
    <row r="9" spans="2:33" ht="19" customHeight="1" thickBot="1" x14ac:dyDescent="0.4">
      <c r="B9" s="25">
        <v>20830231</v>
      </c>
      <c r="C9" s="2"/>
      <c r="D9" s="2"/>
      <c r="E9" s="2"/>
      <c r="F9" s="2"/>
      <c r="G9" s="2"/>
      <c r="H9" s="2"/>
      <c r="I9" s="2"/>
      <c r="J9" s="2"/>
      <c r="M9" s="2">
        <v>2</v>
      </c>
      <c r="N9" s="85">
        <v>5.4958995366711338E-2</v>
      </c>
      <c r="O9" s="85">
        <f t="shared" ref="O9:O72" si="1">N9*(1+V9)</f>
        <v>8.5186442818402583E-2</v>
      </c>
      <c r="P9" s="85">
        <f t="shared" ref="P9:P72" si="2">N9*(1-V9)</f>
        <v>2.4731547915020101E-2</v>
      </c>
      <c r="Q9" s="86"/>
      <c r="R9" s="87">
        <f t="shared" ref="R9:R57" si="3" xml:space="preserve"> ( 1 +N9 ) ^-($M9 - 0.5)</f>
        <v>0.92288296700223194</v>
      </c>
      <c r="S9" s="87">
        <f t="shared" si="0"/>
        <v>0.88459292336466289</v>
      </c>
      <c r="T9" s="87">
        <f t="shared" si="0"/>
        <v>0.96401732675451457</v>
      </c>
      <c r="V9" s="29">
        <v>0.55000000000000004</v>
      </c>
      <c r="Y9" s="125">
        <v>1</v>
      </c>
      <c r="Z9" s="126">
        <v>0.2</v>
      </c>
      <c r="AA9" s="127">
        <v>7.4999999999999997E-3</v>
      </c>
      <c r="AD9" s="119">
        <v>5.3083333333333337E-2</v>
      </c>
    </row>
    <row r="10" spans="2:33" ht="19" customHeight="1" x14ac:dyDescent="0.35">
      <c r="B10" s="9">
        <v>1</v>
      </c>
      <c r="C10" s="104">
        <v>5.9500000000001149E-2</v>
      </c>
      <c r="D10" s="105">
        <v>4.4617716160313479E-2</v>
      </c>
      <c r="E10" s="105">
        <v>2.7415573973297226E-2</v>
      </c>
      <c r="F10" s="43">
        <v>2.8518330000006815E-2</v>
      </c>
      <c r="G10" s="43">
        <v>4.7947616665276943E-2</v>
      </c>
      <c r="H10" s="43">
        <v>2.0674999999998632E-2</v>
      </c>
      <c r="I10" s="43">
        <f>IF(  ABS( MAX( D10:H10 ) )  &gt;  ABS(  MIN(D10:H10 ) ),
                                                 (  SUM(D10:H10) - ABS( MAX(D10:H10) ) ) / 4,
                                                  (  SUM(D10:H10) +  ABS( MIN(D10:H10)  )  )   / 4 )</f>
        <v>3.0306655033404038E-2</v>
      </c>
      <c r="J10" s="106">
        <f t="shared" ref="J10:J19" si="4" xml:space="preserve"> IF( I10 &gt; 0, MAX( -$AA9, -I10*$Z9 ), MIN( $AA9, -I10*$Z9 )  )</f>
        <v>-6.0613310066808083E-3</v>
      </c>
      <c r="K10" s="107">
        <f>C10+J10</f>
        <v>5.3438668993320337E-2</v>
      </c>
      <c r="M10" s="2">
        <v>3</v>
      </c>
      <c r="N10" s="85">
        <v>5.5897110799977945E-2</v>
      </c>
      <c r="O10" s="85">
        <f t="shared" si="1"/>
        <v>8.6640521739965823E-2</v>
      </c>
      <c r="P10" s="85">
        <f t="shared" si="2"/>
        <v>2.5153699859990074E-2</v>
      </c>
      <c r="Q10" s="86"/>
      <c r="R10" s="87">
        <f t="shared" si="3"/>
        <v>0.87286282248311675</v>
      </c>
      <c r="S10" s="87">
        <f t="shared" si="0"/>
        <v>0.81242870470686368</v>
      </c>
      <c r="T10" s="87">
        <f t="shared" si="0"/>
        <v>0.93978290635321637</v>
      </c>
      <c r="V10" s="29">
        <v>0.55000000000000004</v>
      </c>
      <c r="Y10" s="128">
        <v>2</v>
      </c>
      <c r="Z10" s="129">
        <v>0.2</v>
      </c>
      <c r="AA10" s="130">
        <v>7.4999999999999997E-3</v>
      </c>
      <c r="AD10" s="84"/>
    </row>
    <row r="11" spans="2:33" ht="19" customHeight="1" x14ac:dyDescent="0.35">
      <c r="B11" s="10">
        <v>2</v>
      </c>
      <c r="C11" s="108">
        <v>6.1201562426439926E-2</v>
      </c>
      <c r="D11" s="109">
        <v>4.6268033148146204E-2</v>
      </c>
      <c r="E11" s="44">
        <v>2.7869058235308719E-2</v>
      </c>
      <c r="F11" s="44">
        <v>2.8961762426445103E-2</v>
      </c>
      <c r="G11" s="44">
        <v>4.7513729132819593E-2</v>
      </c>
      <c r="H11" s="44">
        <v>2.175248738460378E-2</v>
      </c>
      <c r="I11" s="44">
        <f t="shared" ref="I11:I19" si="5">IF(  ABS( MAX( D11:H11 ) )  &gt;  ABS(  MIN(D11:H11 ) ),
                                                 (  SUM(D11:H11) - ABS( MAX(D11:H11) ) ) / 4,
                                                  (  SUM(D11:H11) +  ABS( MIN(D11:H11)  )  )   / 4 )</f>
        <v>3.1212835298625952E-2</v>
      </c>
      <c r="J11" s="110">
        <f t="shared" si="4"/>
        <v>-6.242567059725191E-3</v>
      </c>
      <c r="K11" s="111">
        <f t="shared" ref="K11:K19" si="6">C11+J11</f>
        <v>5.4958995366714739E-2</v>
      </c>
      <c r="M11" s="2">
        <v>4</v>
      </c>
      <c r="N11" s="85">
        <v>5.6543144013042834E-2</v>
      </c>
      <c r="O11" s="85">
        <f t="shared" si="1"/>
        <v>8.7641873220216396E-2</v>
      </c>
      <c r="P11" s="85">
        <f t="shared" si="2"/>
        <v>2.5444414805869273E-2</v>
      </c>
      <c r="Q11" s="86"/>
      <c r="R11" s="87">
        <f t="shared" si="3"/>
        <v>0.82488740650785952</v>
      </c>
      <c r="S11" s="87">
        <f t="shared" si="0"/>
        <v>0.74524536366911898</v>
      </c>
      <c r="T11" s="87">
        <f t="shared" si="0"/>
        <v>0.91581460676465276</v>
      </c>
      <c r="V11" s="29">
        <v>0.55000000000000004</v>
      </c>
      <c r="Y11" s="128">
        <v>3</v>
      </c>
      <c r="Z11" s="129">
        <v>0.2</v>
      </c>
      <c r="AA11" s="130">
        <v>7.4999999999999997E-3</v>
      </c>
      <c r="AD11" s="120" t="s">
        <v>98</v>
      </c>
    </row>
    <row r="12" spans="2:33" ht="19" customHeight="1" x14ac:dyDescent="0.35">
      <c r="B12" s="10">
        <v>3</v>
      </c>
      <c r="C12" s="108">
        <v>6.2301093053005907E-2</v>
      </c>
      <c r="D12" s="109">
        <v>4.7110858884430229E-2</v>
      </c>
      <c r="E12" s="44">
        <v>2.8978134399505251E-2</v>
      </c>
      <c r="F12" s="44">
        <v>2.9172363053010297E-2</v>
      </c>
      <c r="G12" s="44">
        <v>4.6923340480682585E-2</v>
      </c>
      <c r="H12" s="44">
        <v>2.3005807127295386E-2</v>
      </c>
      <c r="I12" s="44">
        <f t="shared" si="5"/>
        <v>3.201991126512338E-2</v>
      </c>
      <c r="J12" s="110">
        <f t="shared" si="4"/>
        <v>-6.4039822530246766E-3</v>
      </c>
      <c r="K12" s="111">
        <f t="shared" si="6"/>
        <v>5.5897110799981234E-2</v>
      </c>
      <c r="M12" s="2">
        <v>5</v>
      </c>
      <c r="N12" s="85">
        <v>5.7167381436484144E-2</v>
      </c>
      <c r="O12" s="85">
        <f t="shared" si="1"/>
        <v>7.4317595867429392E-2</v>
      </c>
      <c r="P12" s="85">
        <f t="shared" si="2"/>
        <v>4.0017167005538895E-2</v>
      </c>
      <c r="Q12" s="86"/>
      <c r="R12" s="87">
        <f t="shared" si="3"/>
        <v>0.77866939259948598</v>
      </c>
      <c r="S12" s="87">
        <f t="shared" si="0"/>
        <v>0.72427400763132421</v>
      </c>
      <c r="T12" s="87">
        <f t="shared" si="0"/>
        <v>0.83814221195955252</v>
      </c>
      <c r="V12" s="30">
        <v>0.3</v>
      </c>
      <c r="Y12" s="128">
        <v>4</v>
      </c>
      <c r="Z12" s="129">
        <v>0.2</v>
      </c>
      <c r="AA12" s="130">
        <v>7.4999999999999997E-3</v>
      </c>
      <c r="AD12" s="119" t="s">
        <v>99</v>
      </c>
    </row>
    <row r="13" spans="2:33" ht="19" customHeight="1" x14ac:dyDescent="0.35">
      <c r="B13" s="10">
        <v>4</v>
      </c>
      <c r="C13" s="108">
        <v>6.2991884112750585E-2</v>
      </c>
      <c r="D13" s="109">
        <v>4.7543668527342042E-2</v>
      </c>
      <c r="E13" s="44">
        <v>2.9779841170493704E-2</v>
      </c>
      <c r="F13" s="44">
        <v>2.9062064112755248E-2</v>
      </c>
      <c r="G13" s="44">
        <v>4.6376341562965218E-2</v>
      </c>
      <c r="H13" s="44">
        <v>2.3756555147874225E-2</v>
      </c>
      <c r="I13" s="44">
        <f t="shared" si="5"/>
        <v>3.2243700498522099E-2</v>
      </c>
      <c r="J13" s="110">
        <f t="shared" si="4"/>
        <v>-6.4487400997044197E-3</v>
      </c>
      <c r="K13" s="111">
        <f t="shared" si="6"/>
        <v>5.6543144013046165E-2</v>
      </c>
      <c r="M13" s="2">
        <v>6</v>
      </c>
      <c r="N13" s="85">
        <v>5.773840627572091E-2</v>
      </c>
      <c r="O13" s="85">
        <f t="shared" si="1"/>
        <v>7.5059928158437192E-2</v>
      </c>
      <c r="P13" s="85">
        <f t="shared" si="2"/>
        <v>4.0416884393004636E-2</v>
      </c>
      <c r="Q13" s="86"/>
      <c r="R13" s="87">
        <f t="shared" si="3"/>
        <v>0.73437772281698233</v>
      </c>
      <c r="S13" s="87">
        <f t="shared" si="0"/>
        <v>0.67161485223158268</v>
      </c>
      <c r="T13" s="87">
        <f t="shared" si="0"/>
        <v>0.8041912558621569</v>
      </c>
      <c r="V13" s="30">
        <v>0.3</v>
      </c>
      <c r="Y13" s="128">
        <v>5</v>
      </c>
      <c r="Z13" s="129">
        <v>0.2</v>
      </c>
      <c r="AA13" s="130">
        <v>7.4999999999999997E-3</v>
      </c>
      <c r="AD13" s="84"/>
    </row>
    <row r="14" spans="2:33" ht="19" customHeight="1" thickBot="1" x14ac:dyDescent="0.4">
      <c r="B14" s="10">
        <v>5</v>
      </c>
      <c r="C14" s="112">
        <v>6.3645253110995448E-2</v>
      </c>
      <c r="D14" s="113">
        <v>4.7833174691854108E-2</v>
      </c>
      <c r="E14" s="45">
        <v>3.0214613642933097E-2</v>
      </c>
      <c r="F14" s="45">
        <v>2.8944813110999945E-2</v>
      </c>
      <c r="G14" s="45">
        <v>4.6095515411358479E-2</v>
      </c>
      <c r="H14" s="45">
        <v>2.4302491324871944E-2</v>
      </c>
      <c r="I14" s="45">
        <f t="shared" si="5"/>
        <v>3.2389358372540866E-2</v>
      </c>
      <c r="J14" s="114">
        <f t="shared" si="4"/>
        <v>-6.4778716745081738E-3</v>
      </c>
      <c r="K14" s="115">
        <f t="shared" si="6"/>
        <v>5.7167381436487273E-2</v>
      </c>
      <c r="M14" s="2">
        <v>7</v>
      </c>
      <c r="N14" s="85">
        <v>5.8257416493025849E-2</v>
      </c>
      <c r="O14" s="85">
        <f t="shared" si="1"/>
        <v>7.5734641440933601E-2</v>
      </c>
      <c r="P14" s="85">
        <f t="shared" si="2"/>
        <v>4.078019154511809E-2</v>
      </c>
      <c r="Q14" s="86"/>
      <c r="R14" s="87">
        <f t="shared" si="3"/>
        <v>0.69208018467829702</v>
      </c>
      <c r="S14" s="87">
        <f t="shared" si="0"/>
        <v>0.62218064574618059</v>
      </c>
      <c r="T14" s="87">
        <f t="shared" si="0"/>
        <v>0.7711988672169573</v>
      </c>
      <c r="V14" s="30">
        <v>0.3</v>
      </c>
      <c r="Y14" s="128">
        <v>6</v>
      </c>
      <c r="Z14" s="129">
        <v>0.2</v>
      </c>
      <c r="AA14" s="130">
        <v>7.4999999999999997E-3</v>
      </c>
      <c r="AC14" s="28"/>
      <c r="AD14" s="84"/>
    </row>
    <row r="15" spans="2:33" ht="19" customHeight="1" x14ac:dyDescent="0.35">
      <c r="B15" s="10">
        <v>6</v>
      </c>
      <c r="C15" s="108">
        <v>6.4232159160348523E-2</v>
      </c>
      <c r="D15" s="109">
        <v>4.8159611046745265E-2</v>
      </c>
      <c r="E15" s="44">
        <v>3.0499254765425698E-2</v>
      </c>
      <c r="F15" s="44">
        <v>2.8785679160352684E-2</v>
      </c>
      <c r="G15" s="44">
        <v>4.5950326139009956E-2</v>
      </c>
      <c r="H15" s="44">
        <v>2.4639797627704185E-2</v>
      </c>
      <c r="I15" s="49">
        <f t="shared" si="5"/>
        <v>3.2468764423123131E-2</v>
      </c>
      <c r="J15" s="110">
        <f t="shared" si="4"/>
        <v>-6.4937528846246264E-3</v>
      </c>
      <c r="K15" s="116">
        <f t="shared" si="6"/>
        <v>5.7738406275723894E-2</v>
      </c>
      <c r="M15" s="2">
        <v>8</v>
      </c>
      <c r="N15" s="85">
        <v>5.8677209817947329E-2</v>
      </c>
      <c r="O15" s="85">
        <f t="shared" si="1"/>
        <v>6.7478791290639425E-2</v>
      </c>
      <c r="P15" s="85">
        <f t="shared" si="2"/>
        <v>4.9875628345255225E-2</v>
      </c>
      <c r="Q15" s="86"/>
      <c r="R15" s="87">
        <f t="shared" si="3"/>
        <v>0.65203854433522057</v>
      </c>
      <c r="S15" s="87">
        <f t="shared" si="0"/>
        <v>0.61278141617617321</v>
      </c>
      <c r="T15" s="87">
        <f t="shared" si="0"/>
        <v>0.69417040401343111</v>
      </c>
      <c r="V15" s="29">
        <v>0.15</v>
      </c>
      <c r="Y15" s="128">
        <v>7</v>
      </c>
      <c r="Z15" s="129">
        <v>0.2</v>
      </c>
      <c r="AA15" s="130">
        <v>7.4999999999999997E-3</v>
      </c>
      <c r="AC15" s="28"/>
      <c r="AD15" s="84"/>
    </row>
    <row r="16" spans="2:33" ht="19" customHeight="1" x14ac:dyDescent="0.35">
      <c r="B16" s="10">
        <v>7</v>
      </c>
      <c r="C16" s="108">
        <v>6.4713464957455891E-2</v>
      </c>
      <c r="D16" s="109">
        <v>4.8325095251682715E-2</v>
      </c>
      <c r="E16" s="44">
        <v>3.0614659958870138E-2</v>
      </c>
      <c r="F16" s="44">
        <v>2.854682495745986E-2</v>
      </c>
      <c r="G16" s="44">
        <v>4.514910103521208E-2</v>
      </c>
      <c r="H16" s="44">
        <v>2.4810383337006803E-2</v>
      </c>
      <c r="I16" s="44">
        <f t="shared" si="5"/>
        <v>3.228024232213722E-2</v>
      </c>
      <c r="J16" s="110">
        <f t="shared" si="4"/>
        <v>-6.4560484644274442E-3</v>
      </c>
      <c r="K16" s="111">
        <f t="shared" si="6"/>
        <v>5.8257416493028444E-2</v>
      </c>
      <c r="M16" s="2">
        <v>9</v>
      </c>
      <c r="N16" s="85">
        <v>5.901542360011236E-2</v>
      </c>
      <c r="O16" s="85">
        <f t="shared" si="1"/>
        <v>6.7867737140129211E-2</v>
      </c>
      <c r="P16" s="85">
        <f t="shared" si="2"/>
        <v>5.0163110060095502E-2</v>
      </c>
      <c r="Q16" s="86"/>
      <c r="R16" s="87">
        <f t="shared" si="3"/>
        <v>0.61422936499690783</v>
      </c>
      <c r="S16" s="87">
        <f t="shared" si="0"/>
        <v>0.57227074135411504</v>
      </c>
      <c r="T16" s="87">
        <f t="shared" si="0"/>
        <v>0.65965605560681195</v>
      </c>
      <c r="V16" s="29">
        <v>0.15</v>
      </c>
      <c r="Y16" s="128">
        <v>8</v>
      </c>
      <c r="Z16" s="129">
        <v>0.2</v>
      </c>
      <c r="AA16" s="130">
        <v>7.4999999999999997E-3</v>
      </c>
      <c r="AC16" s="28"/>
      <c r="AD16" s="84"/>
    </row>
    <row r="17" spans="2:27" ht="19" customHeight="1" x14ac:dyDescent="0.35">
      <c r="B17" s="10">
        <v>8</v>
      </c>
      <c r="C17" s="108">
        <v>6.5084834279784287E-2</v>
      </c>
      <c r="D17" s="109">
        <v>4.832460537060812E-2</v>
      </c>
      <c r="E17" s="44">
        <v>3.0548469634988029E-2</v>
      </c>
      <c r="F17" s="44">
        <v>2.8216514279788329E-2</v>
      </c>
      <c r="G17" s="44">
        <v>4.4542110331262874E-2</v>
      </c>
      <c r="H17" s="44">
        <v>2.4845394990647307E-2</v>
      </c>
      <c r="I17" s="44">
        <f t="shared" si="5"/>
        <v>3.2038122309171635E-2</v>
      </c>
      <c r="J17" s="110">
        <f t="shared" si="4"/>
        <v>-6.4076244618343275E-3</v>
      </c>
      <c r="K17" s="111">
        <f t="shared" si="6"/>
        <v>5.8677209817949959E-2</v>
      </c>
      <c r="M17" s="2">
        <v>10</v>
      </c>
      <c r="N17" s="85">
        <v>5.9294577838533868E-2</v>
      </c>
      <c r="O17" s="85">
        <f t="shared" si="1"/>
        <v>6.8188764514313938E-2</v>
      </c>
      <c r="P17" s="85">
        <f t="shared" si="2"/>
        <v>5.0400391162753785E-2</v>
      </c>
      <c r="Q17" s="86"/>
      <c r="R17" s="87">
        <f t="shared" si="3"/>
        <v>0.57854997850497869</v>
      </c>
      <c r="S17" s="87">
        <f t="shared" si="0"/>
        <v>0.5343723107373185</v>
      </c>
      <c r="T17" s="87">
        <f t="shared" si="0"/>
        <v>0.62679956919787005</v>
      </c>
      <c r="V17" s="29">
        <v>0.15</v>
      </c>
      <c r="Y17" s="128">
        <v>9</v>
      </c>
      <c r="Z17" s="129">
        <v>0.2</v>
      </c>
      <c r="AA17" s="130">
        <v>7.4999999999999997E-3</v>
      </c>
    </row>
    <row r="18" spans="2:27" ht="19" customHeight="1" thickBot="1" x14ac:dyDescent="0.4">
      <c r="B18" s="10">
        <v>9</v>
      </c>
      <c r="C18" s="108">
        <v>6.5374431402665412E-2</v>
      </c>
      <c r="D18" s="109">
        <v>4.8294147260325548E-2</v>
      </c>
      <c r="E18" s="44">
        <v>3.0397942171105141E-2</v>
      </c>
      <c r="F18" s="44">
        <v>2.7823601402669151E-2</v>
      </c>
      <c r="G18" s="44">
        <v>4.4188265529309323E-2</v>
      </c>
      <c r="H18" s="44">
        <v>2.4770346947930344E-2</v>
      </c>
      <c r="I18" s="44">
        <f t="shared" si="5"/>
        <v>3.179503901275349E-2</v>
      </c>
      <c r="J18" s="110">
        <f t="shared" si="4"/>
        <v>-6.3590078025506985E-3</v>
      </c>
      <c r="K18" s="111">
        <f t="shared" si="6"/>
        <v>5.9015423600114712E-2</v>
      </c>
      <c r="M18" s="2">
        <v>11</v>
      </c>
      <c r="N18" s="85">
        <v>5.9404640310078971E-2</v>
      </c>
      <c r="O18" s="85">
        <f t="shared" si="1"/>
        <v>6.8315336356590817E-2</v>
      </c>
      <c r="P18" s="85">
        <f t="shared" si="2"/>
        <v>5.0493944263567125E-2</v>
      </c>
      <c r="Q18" s="86"/>
      <c r="R18" s="87">
        <f t="shared" si="3"/>
        <v>0.54556984270511333</v>
      </c>
      <c r="S18" s="87">
        <f t="shared" si="0"/>
        <v>0.49963820371722961</v>
      </c>
      <c r="T18" s="87">
        <f t="shared" si="0"/>
        <v>0.59616666904311244</v>
      </c>
      <c r="V18" s="29">
        <v>0.15</v>
      </c>
      <c r="Y18" s="131">
        <v>10</v>
      </c>
      <c r="Z18" s="132">
        <v>0.2</v>
      </c>
      <c r="AA18" s="133">
        <v>7.4999999999999997E-3</v>
      </c>
    </row>
    <row r="19" spans="2:27" ht="19" customHeight="1" thickBot="1" x14ac:dyDescent="0.4">
      <c r="B19" s="11">
        <v>10</v>
      </c>
      <c r="C19" s="112">
        <v>6.560597459893569E-2</v>
      </c>
      <c r="D19" s="113">
        <v>4.8313093309488186E-2</v>
      </c>
      <c r="E19" s="45">
        <v>3.024212023429329E-2</v>
      </c>
      <c r="F19" s="45">
        <v>2.7421314598939261E-2</v>
      </c>
      <c r="G19" s="45">
        <v>4.3946131458472593E-2</v>
      </c>
      <c r="H19" s="45">
        <v>2.461836891628244E-2</v>
      </c>
      <c r="I19" s="45">
        <f t="shared" si="5"/>
        <v>3.1556983801996896E-2</v>
      </c>
      <c r="J19" s="114">
        <f t="shared" si="4"/>
        <v>-6.3113967603993792E-3</v>
      </c>
      <c r="K19" s="117">
        <f t="shared" si="6"/>
        <v>5.9294577838536311E-2</v>
      </c>
      <c r="M19" s="2">
        <v>12</v>
      </c>
      <c r="N19" s="85">
        <v>5.9377284431686439E-2</v>
      </c>
      <c r="O19" s="85">
        <f t="shared" si="1"/>
        <v>6.8283877096439405E-2</v>
      </c>
      <c r="P19" s="85">
        <f t="shared" si="2"/>
        <v>5.0470691766933473E-2</v>
      </c>
      <c r="Q19" s="86"/>
      <c r="R19" s="87">
        <f t="shared" si="3"/>
        <v>0.515130721809829</v>
      </c>
      <c r="S19" s="87">
        <f t="shared" si="0"/>
        <v>0.46784635462509189</v>
      </c>
      <c r="T19" s="87">
        <f t="shared" si="0"/>
        <v>0.5676552899637215</v>
      </c>
      <c r="V19" s="29">
        <v>0.15</v>
      </c>
    </row>
    <row r="20" spans="2:27" ht="19" customHeight="1" x14ac:dyDescent="0.35">
      <c r="M20" s="2">
        <v>13</v>
      </c>
      <c r="N20" s="85">
        <v>5.9264878533132892E-2</v>
      </c>
      <c r="O20" s="85">
        <f t="shared" si="1"/>
        <v>6.8154610313102826E-2</v>
      </c>
      <c r="P20" s="85">
        <f t="shared" si="2"/>
        <v>5.0375146753162958E-2</v>
      </c>
      <c r="Q20" s="86"/>
      <c r="R20" s="87">
        <f t="shared" si="3"/>
        <v>0.48690343598733699</v>
      </c>
      <c r="S20" s="87">
        <f t="shared" si="0"/>
        <v>0.43860492972016296</v>
      </c>
      <c r="T20" s="87">
        <f t="shared" si="0"/>
        <v>0.54099659867334904</v>
      </c>
      <c r="V20" s="29">
        <v>0.15</v>
      </c>
    </row>
    <row r="21" spans="2:27" ht="19" customHeight="1" x14ac:dyDescent="0.35">
      <c r="M21" s="2">
        <v>14</v>
      </c>
      <c r="N21" s="85">
        <v>5.9101389288563011E-2</v>
      </c>
      <c r="O21" s="85">
        <f t="shared" si="1"/>
        <v>6.7966597681847457E-2</v>
      </c>
      <c r="P21" s="85">
        <f t="shared" si="2"/>
        <v>5.0236180895278558E-2</v>
      </c>
      <c r="Q21" s="86"/>
      <c r="R21" s="87">
        <f t="shared" si="3"/>
        <v>0.46062047693062136</v>
      </c>
      <c r="S21" s="87">
        <f t="shared" si="0"/>
        <v>0.41159629754115229</v>
      </c>
      <c r="T21" s="87">
        <f t="shared" si="0"/>
        <v>0.51597163479947972</v>
      </c>
      <c r="V21" s="29">
        <v>0.15</v>
      </c>
    </row>
    <row r="22" spans="2:27" ht="19" customHeight="1" x14ac:dyDescent="0.35">
      <c r="M22" s="2">
        <v>15</v>
      </c>
      <c r="N22" s="85">
        <v>5.8909033797287069E-2</v>
      </c>
      <c r="O22" s="85">
        <f t="shared" si="1"/>
        <v>6.7745388866880127E-2</v>
      </c>
      <c r="P22" s="85">
        <f t="shared" si="2"/>
        <v>5.0072678727694005E-2</v>
      </c>
      <c r="Q22" s="86"/>
      <c r="R22" s="87">
        <f t="shared" si="3"/>
        <v>0.43606328876038225</v>
      </c>
      <c r="S22" s="87">
        <f t="shared" si="0"/>
        <v>0.38656122040374652</v>
      </c>
      <c r="T22" s="87">
        <f t="shared" si="0"/>
        <v>0.49240141827578376</v>
      </c>
      <c r="V22" s="29">
        <v>0.15</v>
      </c>
    </row>
    <row r="23" spans="2:27" ht="19" customHeight="1" x14ac:dyDescent="0.35">
      <c r="B23" s="5"/>
      <c r="C23" s="2" t="s">
        <v>5</v>
      </c>
      <c r="D23" s="140" t="s">
        <v>82</v>
      </c>
      <c r="E23" s="141"/>
      <c r="F23" s="141"/>
      <c r="G23" s="141"/>
      <c r="H23" s="141"/>
      <c r="I23" s="142"/>
      <c r="K23" s="143" t="s">
        <v>20</v>
      </c>
      <c r="M23" s="2">
        <v>16</v>
      </c>
      <c r="N23" s="85">
        <v>5.870237975933934E-2</v>
      </c>
      <c r="O23" s="85">
        <f t="shared" si="1"/>
        <v>6.750773672324023E-2</v>
      </c>
      <c r="P23" s="85">
        <f t="shared" si="2"/>
        <v>4.9897022795438437E-2</v>
      </c>
      <c r="Q23" s="86"/>
      <c r="R23" s="87">
        <f t="shared" si="3"/>
        <v>0.41305198728080483</v>
      </c>
      <c r="S23" s="87">
        <f t="shared" si="0"/>
        <v>0.36328629614483471</v>
      </c>
      <c r="T23" s="87">
        <f t="shared" si="0"/>
        <v>0.47013878981444596</v>
      </c>
      <c r="V23" s="29">
        <v>0.15</v>
      </c>
    </row>
    <row r="24" spans="2:27" ht="19" customHeight="1" x14ac:dyDescent="0.35">
      <c r="B24" s="3"/>
      <c r="C24" s="4" t="s">
        <v>1</v>
      </c>
      <c r="D24" s="6" t="s">
        <v>0</v>
      </c>
      <c r="E24" s="6" t="s">
        <v>13</v>
      </c>
      <c r="F24" s="6" t="s">
        <v>2</v>
      </c>
      <c r="G24" s="6" t="s">
        <v>3</v>
      </c>
      <c r="H24" s="6" t="s">
        <v>68</v>
      </c>
      <c r="I24" s="7" t="s">
        <v>6</v>
      </c>
      <c r="J24" s="8" t="s">
        <v>7</v>
      </c>
      <c r="K24" s="144"/>
      <c r="M24" s="2">
        <v>17</v>
      </c>
      <c r="N24" s="85">
        <v>5.8490942258079714E-2</v>
      </c>
      <c r="O24" s="85">
        <f t="shared" si="1"/>
        <v>6.7264583596791661E-2</v>
      </c>
      <c r="P24" s="85">
        <f t="shared" si="2"/>
        <v>4.9717300919367755E-2</v>
      </c>
      <c r="Q24" s="86"/>
      <c r="R24" s="87">
        <f t="shared" si="3"/>
        <v>0.39143719505996444</v>
      </c>
      <c r="S24" s="87">
        <f t="shared" si="0"/>
        <v>0.3415941184072806</v>
      </c>
      <c r="T24" s="87">
        <f t="shared" si="0"/>
        <v>0.44906182918032461</v>
      </c>
      <c r="V24" s="29">
        <v>0.15</v>
      </c>
    </row>
    <row r="25" spans="2:27" ht="19" customHeight="1" thickBot="1" x14ac:dyDescent="0.4">
      <c r="B25" s="25">
        <v>20830131</v>
      </c>
      <c r="C25" s="2"/>
      <c r="D25" s="2"/>
      <c r="E25" s="2"/>
      <c r="F25" s="2"/>
      <c r="G25" s="2"/>
      <c r="H25" s="2"/>
      <c r="I25" s="2"/>
      <c r="J25" s="2"/>
      <c r="M25" s="2">
        <v>18</v>
      </c>
      <c r="N25" s="85">
        <v>5.8280864472695537E-2</v>
      </c>
      <c r="O25" s="85">
        <f t="shared" si="1"/>
        <v>6.7022994143599857E-2</v>
      </c>
      <c r="P25" s="85">
        <f t="shared" si="2"/>
        <v>4.9538734801791204E-2</v>
      </c>
      <c r="Q25" s="86"/>
      <c r="R25" s="87">
        <f t="shared" si="3"/>
        <v>0.37109362211365837</v>
      </c>
      <c r="S25" s="87">
        <f t="shared" si="0"/>
        <v>0.32133562499270835</v>
      </c>
      <c r="T25" s="87">
        <f t="shared" si="0"/>
        <v>0.42906861524343304</v>
      </c>
      <c r="V25" s="29">
        <v>0.15</v>
      </c>
    </row>
    <row r="26" spans="2:27" ht="19" customHeight="1" x14ac:dyDescent="0.35">
      <c r="B26" s="9">
        <v>1</v>
      </c>
      <c r="C26" s="104">
        <v>6.1200000000001753E-2</v>
      </c>
      <c r="D26" s="105">
        <v>4.6519690827708529E-2</v>
      </c>
      <c r="E26" s="105">
        <v>3.0754479171216178E-2</v>
      </c>
      <c r="F26" s="43">
        <v>3.0779869999976034E-2</v>
      </c>
      <c r="G26" s="43">
        <v>4.9849283385389201E-2</v>
      </c>
      <c r="H26" s="43">
        <v>2.3195999999990051E-2</v>
      </c>
      <c r="I26" s="43">
        <f>IF(  ABS( MAX( D26:H26 ) )  &gt;  ABS(  MIN(D26:H26 ) ),
                                                 (  SUM(D26:H26) - ABS( MAX(D26:H26) ) ) / 4,
                                                  (  SUM(D26:H26) +  ABS( MIN(D26:H26)  )  )   / 4 )</f>
        <v>3.2812509999722697E-2</v>
      </c>
      <c r="J26" s="106">
        <f t="shared" ref="J26:J35" si="7" xml:space="preserve"> IF( I26 &gt; 0, MAX( -$AA9, -I26*$Z9 ), MIN( $AA9, -I26*$Z9 )  )</f>
        <v>-6.5625019999445396E-3</v>
      </c>
      <c r="K26" s="107">
        <f>C26+J26</f>
        <v>5.4637498000057211E-2</v>
      </c>
      <c r="M26" s="2">
        <v>19</v>
      </c>
      <c r="N26" s="85">
        <v>5.8076024484925659E-2</v>
      </c>
      <c r="O26" s="85">
        <f t="shared" si="1"/>
        <v>6.6787428157664502E-2</v>
      </c>
      <c r="P26" s="85">
        <f t="shared" si="2"/>
        <v>4.9364620812186809E-2</v>
      </c>
      <c r="Q26" s="86"/>
      <c r="R26" s="87">
        <f t="shared" si="3"/>
        <v>0.35191504869586182</v>
      </c>
      <c r="S26" s="87">
        <f t="shared" si="0"/>
        <v>0.30238417130868006</v>
      </c>
      <c r="T26" s="87">
        <f t="shared" si="0"/>
        <v>0.41007308769795175</v>
      </c>
      <c r="V26" s="29">
        <v>0.15</v>
      </c>
    </row>
    <row r="27" spans="2:27" ht="19" customHeight="1" x14ac:dyDescent="0.35">
      <c r="B27" s="10">
        <v>2</v>
      </c>
      <c r="C27" s="108">
        <v>6.3291208780830832E-2</v>
      </c>
      <c r="D27" s="109">
        <v>4.8457915409413355E-2</v>
      </c>
      <c r="E27" s="44">
        <v>3.1911826796493292E-2</v>
      </c>
      <c r="F27" s="44">
        <v>3.1521228780803101E-2</v>
      </c>
      <c r="G27" s="44">
        <v>4.9780249480262384E-2</v>
      </c>
      <c r="H27" s="44">
        <v>2.4782675603133519E-2</v>
      </c>
      <c r="I27" s="44">
        <f t="shared" ref="I27:I35" si="8">IF(  ABS( MAX( D27:H27 ) )  &gt;  ABS(  MIN(D27:H27 ) ),
                                                 (  SUM(D27:H27) - ABS( MAX(D27:H27) ) ) / 4,
                                                  (  SUM(D27:H27) +  ABS( MIN(D27:H27)  )  )   / 4 )</f>
        <v>3.4168411647460817E-2</v>
      </c>
      <c r="J27" s="110">
        <f t="shared" si="7"/>
        <v>-6.8336823294921634E-3</v>
      </c>
      <c r="K27" s="111">
        <f t="shared" ref="K27:K35" si="9">C27+J27</f>
        <v>5.6457526451338669E-2</v>
      </c>
      <c r="M27" s="2">
        <v>20</v>
      </c>
      <c r="N27" s="85">
        <v>5.7878774209988659E-2</v>
      </c>
      <c r="O27" s="85">
        <f t="shared" si="1"/>
        <v>6.6560590341486953E-2</v>
      </c>
      <c r="P27" s="85">
        <f t="shared" si="2"/>
        <v>4.9196958078490359E-2</v>
      </c>
      <c r="Q27" s="86"/>
      <c r="R27" s="87">
        <f t="shared" si="3"/>
        <v>0.33381041690187629</v>
      </c>
      <c r="S27" s="87">
        <f t="shared" si="0"/>
        <v>0.28463094777554726</v>
      </c>
      <c r="T27" s="87">
        <f t="shared" si="0"/>
        <v>0.39200179515646849</v>
      </c>
      <c r="V27" s="29">
        <v>0.15</v>
      </c>
    </row>
    <row r="28" spans="2:27" ht="19" customHeight="1" x14ac:dyDescent="0.35">
      <c r="B28" s="10">
        <v>3</v>
      </c>
      <c r="C28" s="108">
        <v>6.4869343919278233E-2</v>
      </c>
      <c r="D28" s="109">
        <v>4.9728139636013191E-2</v>
      </c>
      <c r="E28" s="44">
        <v>3.3496489379927441E-2</v>
      </c>
      <c r="F28" s="44">
        <v>3.221770391924994E-2</v>
      </c>
      <c r="G28" s="44">
        <v>4.9772019200126527E-2</v>
      </c>
      <c r="H28" s="44">
        <v>2.6474129165378946E-2</v>
      </c>
      <c r="I28" s="44">
        <f t="shared" si="8"/>
        <v>3.547911552514238E-2</v>
      </c>
      <c r="J28" s="110">
        <f t="shared" si="7"/>
        <v>-7.0958231050284766E-3</v>
      </c>
      <c r="K28" s="111">
        <f t="shared" si="9"/>
        <v>5.777352081424976E-2</v>
      </c>
      <c r="M28" s="2">
        <v>21</v>
      </c>
      <c r="N28" s="85">
        <v>5.7690438010986611E-2</v>
      </c>
      <c r="O28" s="85">
        <f t="shared" si="1"/>
        <v>6.6344003712634603E-2</v>
      </c>
      <c r="P28" s="85">
        <f t="shared" si="2"/>
        <v>4.9036872309338619E-2</v>
      </c>
      <c r="Q28" s="86"/>
      <c r="R28" s="87">
        <f t="shared" si="3"/>
        <v>0.31670079078397606</v>
      </c>
      <c r="S28" s="87">
        <f t="shared" si="0"/>
        <v>0.26798143679361142</v>
      </c>
      <c r="T28" s="87">
        <f t="shared" si="0"/>
        <v>0.37479134749930498</v>
      </c>
      <c r="V28" s="29">
        <v>0.15</v>
      </c>
    </row>
    <row r="29" spans="2:27" ht="19" customHeight="1" x14ac:dyDescent="0.35">
      <c r="B29" s="10">
        <v>4</v>
      </c>
      <c r="C29" s="108">
        <v>6.6020732733375498E-2</v>
      </c>
      <c r="D29" s="109">
        <v>5.0466568244859289E-2</v>
      </c>
      <c r="E29" s="44">
        <v>3.4650091723016585E-2</v>
      </c>
      <c r="F29" s="44">
        <v>3.2592102733347783E-2</v>
      </c>
      <c r="G29" s="44">
        <v>4.9737838331749273E-2</v>
      </c>
      <c r="H29" s="44">
        <v>2.760700682329742E-2</v>
      </c>
      <c r="I29" s="44">
        <f t="shared" si="8"/>
        <v>3.6146759902852765E-2</v>
      </c>
      <c r="J29" s="110">
        <f t="shared" si="7"/>
        <v>-7.2293519805705538E-3</v>
      </c>
      <c r="K29" s="111">
        <f t="shared" si="9"/>
        <v>5.8791380752804948E-2</v>
      </c>
      <c r="M29" s="2">
        <v>22</v>
      </c>
      <c r="N29" s="85">
        <v>5.7511651850963075E-2</v>
      </c>
      <c r="O29" s="85">
        <f t="shared" si="1"/>
        <v>6.6138399628607528E-2</v>
      </c>
      <c r="P29" s="85">
        <f t="shared" si="2"/>
        <v>4.8884904073318615E-2</v>
      </c>
      <c r="Q29" s="86"/>
      <c r="R29" s="87">
        <f t="shared" si="3"/>
        <v>0.30051699261796111</v>
      </c>
      <c r="S29" s="87">
        <f t="shared" si="0"/>
        <v>0.25235267032595493</v>
      </c>
      <c r="T29" s="87">
        <f t="shared" si="0"/>
        <v>0.35838642322568814</v>
      </c>
      <c r="V29" s="29">
        <v>0.15</v>
      </c>
    </row>
    <row r="30" spans="2:27" ht="19" customHeight="1" thickBot="1" x14ac:dyDescent="0.4">
      <c r="B30" s="10">
        <v>5</v>
      </c>
      <c r="C30" s="112">
        <v>6.6836205857879083E-2</v>
      </c>
      <c r="D30" s="113">
        <v>5.0918857294606212E-2</v>
      </c>
      <c r="E30" s="45">
        <v>3.5248477199778749E-2</v>
      </c>
      <c r="F30" s="45">
        <v>3.2636185857852107E-2</v>
      </c>
      <c r="G30" s="45">
        <v>4.9434468225506789E-2</v>
      </c>
      <c r="H30" s="45">
        <v>2.8205871432204432E-2</v>
      </c>
      <c r="I30" s="45">
        <f t="shared" si="8"/>
        <v>3.6381250678835519E-2</v>
      </c>
      <c r="J30" s="114">
        <f t="shared" si="7"/>
        <v>-7.2762501357671039E-3</v>
      </c>
      <c r="K30" s="115">
        <f t="shared" si="9"/>
        <v>5.9559955722111979E-2</v>
      </c>
      <c r="M30" s="2">
        <v>23</v>
      </c>
      <c r="N30" s="85">
        <v>5.7342595262046547E-2</v>
      </c>
      <c r="O30" s="85">
        <f t="shared" si="1"/>
        <v>6.5943984551353529E-2</v>
      </c>
      <c r="P30" s="85">
        <f t="shared" si="2"/>
        <v>4.8741205972739565E-2</v>
      </c>
      <c r="Q30" s="86"/>
      <c r="R30" s="87">
        <f t="shared" si="3"/>
        <v>0.28519776349270937</v>
      </c>
      <c r="S30" s="87">
        <f t="shared" si="0"/>
        <v>0.23767110249145254</v>
      </c>
      <c r="T30" s="87">
        <f t="shared" si="0"/>
        <v>0.34273821179394581</v>
      </c>
      <c r="V30" s="29">
        <v>0.15</v>
      </c>
    </row>
    <row r="31" spans="2:27" ht="19" customHeight="1" x14ac:dyDescent="0.35">
      <c r="B31" s="10">
        <v>6</v>
      </c>
      <c r="C31" s="108">
        <v>6.7527002486575283E-2</v>
      </c>
      <c r="D31" s="109">
        <v>5.1244238081935789E-2</v>
      </c>
      <c r="E31" s="44">
        <v>3.5543588768853107E-2</v>
      </c>
      <c r="F31" s="44">
        <v>3.2552432486549376E-2</v>
      </c>
      <c r="G31" s="44">
        <v>4.9181007383677366E-2</v>
      </c>
      <c r="H31" s="44">
        <v>2.8509185664352676E-2</v>
      </c>
      <c r="I31" s="49">
        <f t="shared" si="8"/>
        <v>3.6446553575858132E-2</v>
      </c>
      <c r="J31" s="110">
        <f t="shared" si="7"/>
        <v>-7.289310715171627E-3</v>
      </c>
      <c r="K31" s="116">
        <f t="shared" si="9"/>
        <v>6.0237691771403659E-2</v>
      </c>
      <c r="M31" s="2">
        <v>24</v>
      </c>
      <c r="N31" s="85">
        <v>5.7183150509459102E-2</v>
      </c>
      <c r="O31" s="85">
        <f t="shared" si="1"/>
        <v>6.5760623085877962E-2</v>
      </c>
      <c r="P31" s="85">
        <f t="shared" si="2"/>
        <v>4.8605677933040235E-2</v>
      </c>
      <c r="Q31" s="86"/>
      <c r="R31" s="87">
        <f t="shared" si="3"/>
        <v>0.2706883294661358</v>
      </c>
      <c r="S31" s="87">
        <f t="shared" si="0"/>
        <v>0.22387095394864284</v>
      </c>
      <c r="T31" s="87">
        <f t="shared" si="0"/>
        <v>0.32780319561715582</v>
      </c>
      <c r="V31" s="29">
        <v>0.15</v>
      </c>
    </row>
    <row r="32" spans="2:27" ht="19" customHeight="1" x14ac:dyDescent="0.35">
      <c r="B32" s="10">
        <v>7</v>
      </c>
      <c r="C32" s="108">
        <v>6.8098629125443733E-2</v>
      </c>
      <c r="D32" s="109">
        <v>5.1607387161048957E-2</v>
      </c>
      <c r="E32" s="44">
        <v>3.5623099900694344E-2</v>
      </c>
      <c r="F32" s="44">
        <v>3.2365369125418431E-2</v>
      </c>
      <c r="G32" s="44">
        <v>4.8851187471126822E-2</v>
      </c>
      <c r="H32" s="44">
        <v>2.863822528995108E-2</v>
      </c>
      <c r="I32" s="44">
        <f t="shared" si="8"/>
        <v>3.6369470446797669E-2</v>
      </c>
      <c r="J32" s="110">
        <f t="shared" si="7"/>
        <v>-7.273894089359534E-3</v>
      </c>
      <c r="K32" s="111">
        <f t="shared" si="9"/>
        <v>6.0824735036084196E-2</v>
      </c>
      <c r="M32" s="2">
        <v>25</v>
      </c>
      <c r="N32" s="85">
        <v>5.7033011881599371E-2</v>
      </c>
      <c r="O32" s="85">
        <f t="shared" si="1"/>
        <v>6.5587963663839274E-2</v>
      </c>
      <c r="P32" s="85">
        <f t="shared" si="2"/>
        <v>4.8478060099359462E-2</v>
      </c>
      <c r="Q32" s="86"/>
      <c r="R32" s="87">
        <f t="shared" si="3"/>
        <v>0.25693928095576873</v>
      </c>
      <c r="S32" s="87">
        <f t="shared" si="0"/>
        <v>0.21089291803261853</v>
      </c>
      <c r="T32" s="87">
        <f t="shared" si="0"/>
        <v>0.31354219660019833</v>
      </c>
      <c r="V32" s="29">
        <v>0.15</v>
      </c>
    </row>
    <row r="33" spans="2:22" ht="19" customHeight="1" x14ac:dyDescent="0.35">
      <c r="B33" s="10">
        <v>8</v>
      </c>
      <c r="C33" s="108">
        <v>6.8539205669424952E-2</v>
      </c>
      <c r="D33" s="109">
        <v>5.1568289551129354E-2</v>
      </c>
      <c r="E33" s="44">
        <v>3.5534044850589197E-2</v>
      </c>
      <c r="F33" s="44">
        <v>3.2077015669400799E-2</v>
      </c>
      <c r="G33" s="44">
        <v>4.8399453781893698E-2</v>
      </c>
      <c r="H33" s="44">
        <v>2.8623386131848338E-2</v>
      </c>
      <c r="I33" s="44">
        <f t="shared" si="8"/>
        <v>3.6158475108433008E-2</v>
      </c>
      <c r="J33" s="110">
        <f t="shared" si="7"/>
        <v>-7.231695021686602E-3</v>
      </c>
      <c r="K33" s="111">
        <f t="shared" si="9"/>
        <v>6.1307510647738352E-2</v>
      </c>
      <c r="M33" s="2">
        <v>26</v>
      </c>
      <c r="N33" s="85">
        <v>5.6891760588237084E-2</v>
      </c>
      <c r="O33" s="85">
        <f t="shared" si="1"/>
        <v>6.5425524676472641E-2</v>
      </c>
      <c r="P33" s="85">
        <f t="shared" si="2"/>
        <v>4.835799650000152E-2</v>
      </c>
      <c r="Q33" s="86"/>
      <c r="R33" s="87">
        <f t="shared" si="3"/>
        <v>0.24390569387078809</v>
      </c>
      <c r="S33" s="87">
        <f t="shared" si="0"/>
        <v>0.19868314433884809</v>
      </c>
      <c r="T33" s="87">
        <f t="shared" si="0"/>
        <v>0.29991962836839403</v>
      </c>
      <c r="V33" s="29">
        <v>0.15</v>
      </c>
    </row>
    <row r="34" spans="2:22" ht="19" customHeight="1" x14ac:dyDescent="0.35">
      <c r="B34" s="10">
        <v>9</v>
      </c>
      <c r="C34" s="108">
        <v>6.8884865400234752E-2</v>
      </c>
      <c r="D34" s="109">
        <v>5.1703434542629934E-2</v>
      </c>
      <c r="E34" s="44">
        <v>3.5371678667874606E-2</v>
      </c>
      <c r="F34" s="44">
        <v>3.1732025400211139E-2</v>
      </c>
      <c r="G34" s="44">
        <v>4.791798129056879E-2</v>
      </c>
      <c r="H34" s="44">
        <v>2.8501959178577341E-2</v>
      </c>
      <c r="I34" s="44">
        <f t="shared" si="8"/>
        <v>3.5880911134307969E-2</v>
      </c>
      <c r="J34" s="110">
        <f t="shared" si="7"/>
        <v>-7.1761822268615943E-3</v>
      </c>
      <c r="K34" s="111">
        <f t="shared" si="9"/>
        <v>6.1708683173373156E-2</v>
      </c>
      <c r="M34" s="2">
        <v>27</v>
      </c>
      <c r="N34" s="85">
        <v>5.6758915826722323E-2</v>
      </c>
      <c r="O34" s="85">
        <f t="shared" si="1"/>
        <v>6.5272753200730671E-2</v>
      </c>
      <c r="P34" s="85">
        <f t="shared" si="2"/>
        <v>4.8245078452713974E-2</v>
      </c>
      <c r="Q34" s="86"/>
      <c r="R34" s="87">
        <f t="shared" si="3"/>
        <v>0.23154643728471616</v>
      </c>
      <c r="S34" s="87">
        <f t="shared" si="0"/>
        <v>0.1871924352800923</v>
      </c>
      <c r="T34" s="87">
        <f t="shared" si="0"/>
        <v>0.28690290826484277</v>
      </c>
      <c r="V34" s="29">
        <v>0.15</v>
      </c>
    </row>
    <row r="35" spans="2:22" ht="19" customHeight="1" thickBot="1" x14ac:dyDescent="0.4">
      <c r="B35" s="11">
        <v>10</v>
      </c>
      <c r="C35" s="112">
        <v>6.9166570488629731E-2</v>
      </c>
      <c r="D35" s="113">
        <v>5.1661939309763705E-2</v>
      </c>
      <c r="E35" s="45">
        <v>3.5206665796161607E-2</v>
      </c>
      <c r="F35" s="45">
        <v>3.1368530488607105E-2</v>
      </c>
      <c r="G35" s="45">
        <v>4.7482263742718356E-2</v>
      </c>
      <c r="H35" s="45">
        <v>2.8306319110458444E-2</v>
      </c>
      <c r="I35" s="45">
        <f t="shared" si="8"/>
        <v>3.5590944784486378E-2</v>
      </c>
      <c r="J35" s="114">
        <f t="shared" si="7"/>
        <v>-7.1181889568972759E-3</v>
      </c>
      <c r="K35" s="117">
        <f t="shared" si="9"/>
        <v>6.2048381531732456E-2</v>
      </c>
      <c r="M35" s="2">
        <v>28</v>
      </c>
      <c r="N35" s="85">
        <v>5.6633969280678098E-2</v>
      </c>
      <c r="O35" s="85">
        <f t="shared" si="1"/>
        <v>6.5129064672779804E-2</v>
      </c>
      <c r="P35" s="85">
        <f t="shared" si="2"/>
        <v>4.8138873888576385E-2</v>
      </c>
      <c r="Q35" s="86"/>
      <c r="R35" s="87">
        <f t="shared" si="3"/>
        <v>0.21982362511102413</v>
      </c>
      <c r="S35" s="87">
        <f t="shared" si="0"/>
        <v>0.1763756063646861</v>
      </c>
      <c r="T35" s="87">
        <f t="shared" si="0"/>
        <v>0.27446199338416105</v>
      </c>
      <c r="V35" s="29">
        <v>0.15</v>
      </c>
    </row>
    <row r="36" spans="2:22" ht="19" customHeight="1" x14ac:dyDescent="0.35">
      <c r="M36" s="2">
        <v>29</v>
      </c>
      <c r="N36" s="85">
        <v>5.6516408084051228E-2</v>
      </c>
      <c r="O36" s="85">
        <f t="shared" si="1"/>
        <v>6.4993869296658902E-2</v>
      </c>
      <c r="P36" s="85">
        <f t="shared" si="2"/>
        <v>4.8038946871443541E-2</v>
      </c>
      <c r="Q36" s="86"/>
      <c r="R36" s="87">
        <f t="shared" si="3"/>
        <v>0.20870217904574126</v>
      </c>
      <c r="S36" s="87">
        <f t="shared" si="0"/>
        <v>0.1661909725950326</v>
      </c>
      <c r="T36" s="87">
        <f t="shared" si="0"/>
        <v>0.26256901289768192</v>
      </c>
      <c r="V36" s="29">
        <v>0.15</v>
      </c>
    </row>
    <row r="37" spans="2:22" ht="19" customHeight="1" x14ac:dyDescent="0.35">
      <c r="M37" s="2">
        <v>30</v>
      </c>
      <c r="N37" s="85">
        <v>5.6405729757314171E-2</v>
      </c>
      <c r="O37" s="85">
        <f t="shared" si="1"/>
        <v>6.4866589220911292E-2</v>
      </c>
      <c r="P37" s="85">
        <f t="shared" si="2"/>
        <v>4.7944870293717044E-2</v>
      </c>
      <c r="Q37" s="86"/>
      <c r="R37" s="87">
        <f t="shared" si="3"/>
        <v>0.19814947760577878</v>
      </c>
      <c r="S37" s="87">
        <f t="shared" si="0"/>
        <v>0.15659993228456195</v>
      </c>
      <c r="T37" s="87">
        <f t="shared" si="0"/>
        <v>0.25119797515948145</v>
      </c>
      <c r="V37" s="29">
        <v>0.15</v>
      </c>
    </row>
    <row r="38" spans="2:22" ht="19" customHeight="1" x14ac:dyDescent="0.35">
      <c r="M38" s="2">
        <v>31</v>
      </c>
      <c r="N38" s="85">
        <v>5.6301451570097472E-2</v>
      </c>
      <c r="O38" s="85">
        <f t="shared" si="1"/>
        <v>6.4746669305612084E-2</v>
      </c>
      <c r="P38" s="85">
        <f t="shared" si="2"/>
        <v>4.7856233834582852E-2</v>
      </c>
      <c r="Q38" s="86"/>
      <c r="R38" s="87">
        <f t="shared" si="3"/>
        <v>0.18813507191750062</v>
      </c>
      <c r="S38" s="87">
        <f t="shared" si="0"/>
        <v>0.14756662638023124</v>
      </c>
      <c r="T38" s="87">
        <f t="shared" si="0"/>
        <v>0.24032453293406192</v>
      </c>
      <c r="V38" s="29">
        <v>0.15</v>
      </c>
    </row>
    <row r="39" spans="2:22" ht="19" customHeight="1" x14ac:dyDescent="0.35">
      <c r="B39" s="5"/>
      <c r="C39" s="2" t="s">
        <v>5</v>
      </c>
      <c r="D39" s="140" t="s">
        <v>82</v>
      </c>
      <c r="E39" s="141"/>
      <c r="F39" s="141"/>
      <c r="G39" s="141"/>
      <c r="H39" s="141"/>
      <c r="I39" s="142"/>
      <c r="K39" s="143" t="s">
        <v>20</v>
      </c>
      <c r="M39" s="2">
        <v>32</v>
      </c>
      <c r="N39" s="85">
        <v>5.620311605340822E-2</v>
      </c>
      <c r="O39" s="85">
        <f t="shared" si="1"/>
        <v>6.4633583461419453E-2</v>
      </c>
      <c r="P39" s="85">
        <f t="shared" si="2"/>
        <v>4.7772648645396987E-2</v>
      </c>
      <c r="Q39" s="86"/>
      <c r="R39" s="87">
        <f t="shared" si="3"/>
        <v>0.17863045338953393</v>
      </c>
      <c r="S39" s="87">
        <f t="shared" si="0"/>
        <v>0.13905765655148628</v>
      </c>
      <c r="T39" s="87">
        <f t="shared" si="0"/>
        <v>0.22992579385283812</v>
      </c>
      <c r="V39" s="29">
        <v>0.15</v>
      </c>
    </row>
    <row r="40" spans="2:22" ht="19" customHeight="1" x14ac:dyDescent="0.35">
      <c r="B40" s="3"/>
      <c r="C40" s="4" t="s">
        <v>1</v>
      </c>
      <c r="D40" s="6" t="s">
        <v>0</v>
      </c>
      <c r="E40" s="6" t="s">
        <v>13</v>
      </c>
      <c r="F40" s="6" t="s">
        <v>2</v>
      </c>
      <c r="G40" s="6" t="s">
        <v>3</v>
      </c>
      <c r="H40" s="6" t="s">
        <v>68</v>
      </c>
      <c r="I40" s="7" t="s">
        <v>6</v>
      </c>
      <c r="J40" s="8" t="s">
        <v>7</v>
      </c>
      <c r="K40" s="144"/>
      <c r="M40" s="2">
        <v>33</v>
      </c>
      <c r="N40" s="85">
        <v>5.6110293873558481E-2</v>
      </c>
      <c r="O40" s="85">
        <f t="shared" si="1"/>
        <v>6.4526837954592242E-2</v>
      </c>
      <c r="P40" s="85">
        <f t="shared" si="2"/>
        <v>4.7693749792524706E-2</v>
      </c>
      <c r="Q40" s="86"/>
      <c r="R40" s="87">
        <f t="shared" si="3"/>
        <v>0.16960886184443799</v>
      </c>
      <c r="S40" s="87">
        <f t="shared" si="0"/>
        <v>0.1310418492475032</v>
      </c>
      <c r="T40" s="87">
        <f t="shared" si="0"/>
        <v>0.21998016612589325</v>
      </c>
      <c r="V40" s="29">
        <v>0.15</v>
      </c>
    </row>
    <row r="41" spans="2:22" ht="19" customHeight="1" thickBot="1" x14ac:dyDescent="0.4">
      <c r="B41" s="25">
        <v>20821230</v>
      </c>
      <c r="C41" s="2"/>
      <c r="D41" s="2"/>
      <c r="E41" s="2"/>
      <c r="F41" s="2"/>
      <c r="G41" s="2"/>
      <c r="H41" s="2"/>
      <c r="I41" s="2"/>
      <c r="J41" s="2"/>
      <c r="M41" s="2">
        <v>34</v>
      </c>
      <c r="N41" s="85">
        <v>5.6022584920952356E-2</v>
      </c>
      <c r="O41" s="85">
        <f t="shared" si="1"/>
        <v>6.4425972659095207E-2</v>
      </c>
      <c r="P41" s="85">
        <f t="shared" si="2"/>
        <v>4.7619197182809499E-2</v>
      </c>
      <c r="Q41" s="86"/>
      <c r="R41" s="87">
        <f t="shared" si="3"/>
        <v>0.16104512532420501</v>
      </c>
      <c r="S41" s="87">
        <f t="shared" si="0"/>
        <v>0.12349005592519155</v>
      </c>
      <c r="T41" s="87">
        <f t="shared" si="0"/>
        <v>0.21046723179496213</v>
      </c>
      <c r="V41" s="29">
        <v>0.15</v>
      </c>
    </row>
    <row r="42" spans="2:22" ht="19" customHeight="1" x14ac:dyDescent="0.35">
      <c r="B42" s="9">
        <v>1</v>
      </c>
      <c r="C42" s="104">
        <v>5.8349999999997161E-2</v>
      </c>
      <c r="D42" s="105">
        <v>4.3366167737957581E-2</v>
      </c>
      <c r="E42" s="105">
        <v>2.9746196445354665E-2</v>
      </c>
      <c r="F42" s="43">
        <v>2.8154959999968174E-2</v>
      </c>
      <c r="G42" s="43">
        <v>4.7654194343241189E-2</v>
      </c>
      <c r="H42" s="43">
        <v>2.1382000000012079E-2</v>
      </c>
      <c r="I42" s="43">
        <f>IF(  ABS( MAX( D42:H42 ) )  &gt;  ABS(  MIN(D42:H42 ) ),
                                                 (  SUM(D42:H42) - ABS( MAX(D42:H42) ) ) / 4,
                                                  (  SUM(D42:H42) +  ABS( MIN(D42:H42)  )  )   / 4 )</f>
        <v>3.0662331045823124E-2</v>
      </c>
      <c r="J42" s="106">
        <f t="shared" ref="J42:J51" si="10" xml:space="preserve"> IF( I42 &gt; 0, MAX( -$AA$9, -I42*$Z9 ), MIN( $AA9, -I42*$Z9 )  )</f>
        <v>-6.1324662091646253E-3</v>
      </c>
      <c r="K42" s="107">
        <f>C42+J42</f>
        <v>5.2217533790832535E-2</v>
      </c>
      <c r="M42" s="2">
        <v>35</v>
      </c>
      <c r="N42" s="85">
        <v>5.5939618213659337E-2</v>
      </c>
      <c r="O42" s="85">
        <f t="shared" si="1"/>
        <v>6.4330560945708229E-2</v>
      </c>
      <c r="P42" s="85">
        <f t="shared" si="2"/>
        <v>4.7548675481610438E-2</v>
      </c>
      <c r="Q42" s="86"/>
      <c r="R42" s="87">
        <f t="shared" si="3"/>
        <v>0.15291552480983153</v>
      </c>
      <c r="S42" s="87">
        <f t="shared" si="0"/>
        <v>0.1163749819350624</v>
      </c>
      <c r="T42" s="87">
        <f t="shared" si="0"/>
        <v>0.2013676415609702</v>
      </c>
      <c r="V42" s="29">
        <v>0.15</v>
      </c>
    </row>
    <row r="43" spans="2:22" ht="19" customHeight="1" x14ac:dyDescent="0.35">
      <c r="B43" s="10">
        <v>2</v>
      </c>
      <c r="C43" s="108">
        <v>6.0204231231630656E-2</v>
      </c>
      <c r="D43" s="109">
        <v>4.501659678508263E-2</v>
      </c>
      <c r="E43" s="44">
        <v>3.1187177917366249E-2</v>
      </c>
      <c r="F43" s="44">
        <v>2.8414091231600658E-2</v>
      </c>
      <c r="G43" s="44">
        <v>4.819249796988001E-2</v>
      </c>
      <c r="H43" s="44">
        <v>2.4181955945004052E-2</v>
      </c>
      <c r="I43" s="44">
        <f t="shared" ref="I43:I51" si="11">IF(  ABS( MAX( D43:H43 ) )  &gt;  ABS(  MIN(D43:H43 ) ),
                                                 (  SUM(D43:H43) - ABS( MAX(D43:H43) ) ) / 4,
                                                  (  SUM(D43:H43) +  ABS( MIN(D43:H43)  )  )   / 4 )</f>
        <v>3.2199955469763397E-2</v>
      </c>
      <c r="J43" s="110">
        <f t="shared" si="10"/>
        <v>-6.4399910939526798E-3</v>
      </c>
      <c r="K43" s="111">
        <f t="shared" ref="K43:K51" si="12">C43+J43</f>
        <v>5.3764240137677978E-2</v>
      </c>
      <c r="M43" s="2">
        <v>36</v>
      </c>
      <c r="N43" s="85">
        <v>5.5861051036528719E-2</v>
      </c>
      <c r="O43" s="85">
        <f t="shared" si="1"/>
        <v>6.4240208692008027E-2</v>
      </c>
      <c r="P43" s="85">
        <f t="shared" si="2"/>
        <v>4.7481893381049411E-2</v>
      </c>
      <c r="Q43" s="86"/>
      <c r="R43" s="87">
        <f t="shared" si="3"/>
        <v>0.14519767864809585</v>
      </c>
      <c r="S43" s="87">
        <f t="shared" si="0"/>
        <v>0.10967103829170965</v>
      </c>
      <c r="T43" s="87">
        <f t="shared" si="0"/>
        <v>0.19266302656965095</v>
      </c>
      <c r="V43" s="29">
        <v>0.15</v>
      </c>
    </row>
    <row r="44" spans="2:22" ht="19" customHeight="1" x14ac:dyDescent="0.35">
      <c r="B44" s="10">
        <v>3</v>
      </c>
      <c r="C44" s="108">
        <v>6.167526114301114E-2</v>
      </c>
      <c r="D44" s="109">
        <v>4.6282496988531374E-2</v>
      </c>
      <c r="E44" s="44">
        <v>3.2977004686516764E-2</v>
      </c>
      <c r="F44" s="44">
        <v>2.8819711142982429E-2</v>
      </c>
      <c r="G44" s="44">
        <v>5.0276297821967741E-2</v>
      </c>
      <c r="H44" s="44">
        <v>2.6095853799253055E-2</v>
      </c>
      <c r="I44" s="44">
        <f t="shared" si="11"/>
        <v>3.3543766654320906E-2</v>
      </c>
      <c r="J44" s="110">
        <f t="shared" si="10"/>
        <v>-6.7087533308641811E-3</v>
      </c>
      <c r="K44" s="111">
        <f t="shared" si="12"/>
        <v>5.4966507812146959E-2</v>
      </c>
      <c r="M44" s="2">
        <v>37</v>
      </c>
      <c r="N44" s="85">
        <v>5.5786567609551252E-2</v>
      </c>
      <c r="O44" s="85">
        <f t="shared" si="1"/>
        <v>6.4154552750983931E-2</v>
      </c>
      <c r="P44" s="85">
        <f t="shared" si="2"/>
        <v>4.7418582468118566E-2</v>
      </c>
      <c r="Q44" s="86"/>
      <c r="R44" s="87">
        <f t="shared" si="3"/>
        <v>0.13787044266918774</v>
      </c>
      <c r="S44" s="87">
        <f t="shared" si="0"/>
        <v>0.10335421188067491</v>
      </c>
      <c r="T44" s="87">
        <f t="shared" si="0"/>
        <v>0.18433592358162379</v>
      </c>
      <c r="V44" s="29">
        <v>0.15</v>
      </c>
    </row>
    <row r="45" spans="2:22" ht="19" customHeight="1" x14ac:dyDescent="0.35">
      <c r="B45" s="10">
        <v>4</v>
      </c>
      <c r="C45" s="108">
        <v>6.2892614085206411E-2</v>
      </c>
      <c r="D45" s="109">
        <v>4.7086176074048636E-2</v>
      </c>
      <c r="E45" s="44">
        <v>3.4458668855512409E-2</v>
      </c>
      <c r="F45" s="44">
        <v>2.9205194085178965E-2</v>
      </c>
      <c r="G45" s="44">
        <v>4.8084742993975249E-2</v>
      </c>
      <c r="H45" s="44">
        <v>2.7240147158617001E-2</v>
      </c>
      <c r="I45" s="44">
        <f t="shared" si="11"/>
        <v>3.4497546543339253E-2</v>
      </c>
      <c r="J45" s="110">
        <f t="shared" si="10"/>
        <v>-6.8995093086678507E-3</v>
      </c>
      <c r="K45" s="111">
        <f t="shared" si="12"/>
        <v>5.5993104776538558E-2</v>
      </c>
      <c r="M45" s="2">
        <v>38</v>
      </c>
      <c r="N45" s="85">
        <v>5.5715877488988097E-2</v>
      </c>
      <c r="O45" s="85">
        <f t="shared" si="1"/>
        <v>6.40732591123363E-2</v>
      </c>
      <c r="P45" s="85">
        <f t="shared" si="2"/>
        <v>4.735849586563988E-2</v>
      </c>
      <c r="Q45" s="86"/>
      <c r="R45" s="87">
        <f t="shared" si="3"/>
        <v>0.13091382289154721</v>
      </c>
      <c r="S45" s="87">
        <f t="shared" si="0"/>
        <v>9.7401950663277101E-2</v>
      </c>
      <c r="T45" s="87">
        <f t="shared" si="0"/>
        <v>0.17636971075836666</v>
      </c>
      <c r="V45" s="29">
        <v>0.15</v>
      </c>
    </row>
    <row r="46" spans="2:22" ht="19" customHeight="1" thickBot="1" x14ac:dyDescent="0.4">
      <c r="B46" s="10">
        <v>5</v>
      </c>
      <c r="C46" s="112">
        <v>6.3836559492383316E-2</v>
      </c>
      <c r="D46" s="113">
        <v>4.7614402032590375E-2</v>
      </c>
      <c r="E46" s="45">
        <v>3.5074070315259886E-2</v>
      </c>
      <c r="F46" s="45">
        <v>2.9394079492356617E-2</v>
      </c>
      <c r="G46" s="45">
        <v>4.8049736954474564E-2</v>
      </c>
      <c r="H46" s="45">
        <v>2.7814458664387809E-2</v>
      </c>
      <c r="I46" s="45">
        <f t="shared" si="11"/>
        <v>3.4974252626148672E-2</v>
      </c>
      <c r="J46" s="114">
        <f t="shared" si="10"/>
        <v>-6.9948505252297351E-3</v>
      </c>
      <c r="K46" s="115">
        <f t="shared" si="12"/>
        <v>5.6841708967153584E-2</v>
      </c>
      <c r="M46" s="2">
        <v>39</v>
      </c>
      <c r="N46" s="85">
        <v>5.5648713840747988E-2</v>
      </c>
      <c r="O46" s="85">
        <f t="shared" si="1"/>
        <v>6.3996020916860186E-2</v>
      </c>
      <c r="P46" s="85">
        <f t="shared" si="2"/>
        <v>4.7301406764635789E-2</v>
      </c>
      <c r="Q46" s="86"/>
      <c r="R46" s="87">
        <f t="shared" si="3"/>
        <v>0.12430889841022369</v>
      </c>
      <c r="S46" s="87">
        <f t="shared" si="0"/>
        <v>9.1793061211147164E-2</v>
      </c>
      <c r="T46" s="87">
        <f t="shared" si="0"/>
        <v>0.16874855191714022</v>
      </c>
      <c r="V46" s="29">
        <v>0.15</v>
      </c>
    </row>
    <row r="47" spans="2:22" ht="19" customHeight="1" x14ac:dyDescent="0.35">
      <c r="B47" s="10">
        <v>6</v>
      </c>
      <c r="C47" s="108">
        <v>6.4555014188580229E-2</v>
      </c>
      <c r="D47" s="109">
        <v>4.8072866453490626E-2</v>
      </c>
      <c r="E47" s="44">
        <v>3.5205501771972347E-2</v>
      </c>
      <c r="F47" s="44">
        <v>2.937803418855478E-2</v>
      </c>
      <c r="G47" s="44">
        <v>4.7934711928126594E-2</v>
      </c>
      <c r="H47" s="44">
        <v>2.7992264201924355E-2</v>
      </c>
      <c r="I47" s="49">
        <f t="shared" si="11"/>
        <v>3.5127628022644519E-2</v>
      </c>
      <c r="J47" s="110">
        <f t="shared" si="10"/>
        <v>-7.0255256045289038E-3</v>
      </c>
      <c r="K47" s="116">
        <f t="shared" si="12"/>
        <v>5.7529488584051325E-2</v>
      </c>
      <c r="M47" s="2">
        <v>40</v>
      </c>
      <c r="N47" s="85">
        <v>5.5584831680109303E-2</v>
      </c>
      <c r="O47" s="85">
        <f t="shared" si="1"/>
        <v>6.3922556432125688E-2</v>
      </c>
      <c r="P47" s="85">
        <f t="shared" si="2"/>
        <v>4.7247106928092905E-2</v>
      </c>
      <c r="Q47" s="86"/>
      <c r="R47" s="87">
        <f t="shared" si="3"/>
        <v>0.1180377526018896</v>
      </c>
      <c r="S47" s="87">
        <f t="shared" si="0"/>
        <v>8.6507616490125311E-2</v>
      </c>
      <c r="T47" s="87">
        <f t="shared" si="0"/>
        <v>0.16145734758751562</v>
      </c>
      <c r="V47" s="29">
        <v>0.15</v>
      </c>
    </row>
    <row r="48" spans="2:22" ht="19" customHeight="1" x14ac:dyDescent="0.35">
      <c r="B48" s="10">
        <v>7</v>
      </c>
      <c r="C48" s="108">
        <v>6.5133362244711224E-2</v>
      </c>
      <c r="D48" s="109">
        <v>4.833549298955675E-2</v>
      </c>
      <c r="E48" s="44">
        <v>3.5156578221212875E-2</v>
      </c>
      <c r="F48" s="44">
        <v>2.9226302244686808E-2</v>
      </c>
      <c r="G48" s="44">
        <v>4.7401149180448243E-2</v>
      </c>
      <c r="H48" s="44">
        <v>2.7988548221354215E-2</v>
      </c>
      <c r="I48" s="44">
        <f t="shared" si="11"/>
        <v>3.4943144466925535E-2</v>
      </c>
      <c r="J48" s="110">
        <f t="shared" si="10"/>
        <v>-6.9886288933851074E-3</v>
      </c>
      <c r="K48" s="111">
        <f t="shared" si="12"/>
        <v>5.8144733351326118E-2</v>
      </c>
      <c r="M48" s="2">
        <v>41</v>
      </c>
      <c r="N48" s="85">
        <v>5.5524006139768822E-2</v>
      </c>
      <c r="O48" s="85">
        <f t="shared" si="1"/>
        <v>6.3852607060734146E-2</v>
      </c>
      <c r="P48" s="85">
        <f t="shared" si="2"/>
        <v>4.7195405218803499E-2</v>
      </c>
      <c r="Q48" s="86"/>
      <c r="R48" s="87">
        <f t="shared" si="3"/>
        <v>0.11208341119177301</v>
      </c>
      <c r="S48" s="87">
        <f t="shared" si="0"/>
        <v>8.1526872262653441E-2</v>
      </c>
      <c r="T48" s="87">
        <f t="shared" si="0"/>
        <v>0.15448169157256308</v>
      </c>
      <c r="V48" s="29">
        <v>0.15</v>
      </c>
    </row>
    <row r="49" spans="2:22" ht="19" customHeight="1" x14ac:dyDescent="0.35">
      <c r="B49" s="10">
        <v>8</v>
      </c>
      <c r="C49" s="108">
        <v>6.562172397076993E-2</v>
      </c>
      <c r="D49" s="109">
        <v>4.8451860514732381E-2</v>
      </c>
      <c r="E49" s="44">
        <v>3.5065079612289329E-2</v>
      </c>
      <c r="F49" s="44">
        <v>2.8986143970746392E-2</v>
      </c>
      <c r="G49" s="44">
        <v>4.7173858388307899E-2</v>
      </c>
      <c r="H49" s="44">
        <v>2.7909075579290787E-2</v>
      </c>
      <c r="I49" s="44">
        <f t="shared" si="11"/>
        <v>3.4783539387658602E-2</v>
      </c>
      <c r="J49" s="110">
        <f t="shared" si="10"/>
        <v>-6.9567078775317204E-3</v>
      </c>
      <c r="K49" s="111">
        <f t="shared" si="12"/>
        <v>5.8665016093238209E-2</v>
      </c>
      <c r="M49" s="2">
        <v>42</v>
      </c>
      <c r="N49" s="85">
        <v>5.5466030805608968E-2</v>
      </c>
      <c r="O49" s="85">
        <f t="shared" si="1"/>
        <v>6.3785935426450308E-2</v>
      </c>
      <c r="P49" s="85">
        <f t="shared" si="2"/>
        <v>4.7146126184767621E-2</v>
      </c>
      <c r="Q49" s="86"/>
      <c r="R49" s="87">
        <f t="shared" si="3"/>
        <v>0.10642978604423288</v>
      </c>
      <c r="S49" s="87">
        <f t="shared" si="0"/>
        <v>7.6833190821872246E-2</v>
      </c>
      <c r="T49" s="87">
        <f t="shared" si="0"/>
        <v>0.14780783200361325</v>
      </c>
      <c r="V49" s="29">
        <v>0.15</v>
      </c>
    </row>
    <row r="50" spans="2:22" ht="19" customHeight="1" x14ac:dyDescent="0.35">
      <c r="B50" s="10">
        <v>9</v>
      </c>
      <c r="C50" s="108">
        <v>6.6036115638707704E-2</v>
      </c>
      <c r="D50" s="109">
        <v>4.8545914995443251E-2</v>
      </c>
      <c r="E50" s="44">
        <v>3.4969855151476548E-2</v>
      </c>
      <c r="F50" s="44">
        <v>2.8693655638684756E-2</v>
      </c>
      <c r="G50" s="44">
        <v>4.7192120402063553E-2</v>
      </c>
      <c r="H50" s="44">
        <v>2.7759932572440915E-2</v>
      </c>
      <c r="I50" s="44">
        <f t="shared" si="11"/>
        <v>3.4653890941166443E-2</v>
      </c>
      <c r="J50" s="110">
        <f t="shared" si="10"/>
        <v>-6.9307781882332886E-3</v>
      </c>
      <c r="K50" s="111">
        <f t="shared" si="12"/>
        <v>5.9105337450474416E-2</v>
      </c>
      <c r="M50" s="2">
        <v>43</v>
      </c>
      <c r="N50" s="85">
        <v>5.5410716143762029E-2</v>
      </c>
      <c r="O50" s="85">
        <f t="shared" si="1"/>
        <v>6.3722323565326325E-2</v>
      </c>
      <c r="P50" s="85">
        <f t="shared" si="2"/>
        <v>4.7099108722197726E-2</v>
      </c>
      <c r="Q50" s="86"/>
      <c r="R50" s="87">
        <f t="shared" si="3"/>
        <v>0.10106162378208823</v>
      </c>
      <c r="S50" s="87">
        <f t="shared" si="0"/>
        <v>7.2409971034687298E-2</v>
      </c>
      <c r="T50" s="87">
        <f t="shared" si="0"/>
        <v>0.14142263609835898</v>
      </c>
      <c r="V50" s="29">
        <v>0.15</v>
      </c>
    </row>
    <row r="51" spans="2:22" ht="19" customHeight="1" thickBot="1" x14ac:dyDescent="0.4">
      <c r="B51" s="11">
        <v>10</v>
      </c>
      <c r="C51" s="112">
        <v>6.638435144186805E-2</v>
      </c>
      <c r="D51" s="113">
        <v>4.8570994704259851E-2</v>
      </c>
      <c r="E51" s="45">
        <v>3.4885887163909723E-2</v>
      </c>
      <c r="F51" s="45">
        <v>2.8366101441846148E-2</v>
      </c>
      <c r="G51" s="45">
        <v>4.7287298985587478E-2</v>
      </c>
      <c r="H51" s="45">
        <v>2.7560416367196527E-2</v>
      </c>
      <c r="I51" s="45">
        <f t="shared" si="11"/>
        <v>3.4524925989634969E-2</v>
      </c>
      <c r="J51" s="114">
        <f t="shared" si="10"/>
        <v>-6.904985197926994E-3</v>
      </c>
      <c r="K51" s="117">
        <f t="shared" si="12"/>
        <v>5.9479366243941054E-2</v>
      </c>
      <c r="M51" s="2">
        <v>44</v>
      </c>
      <c r="N51" s="85">
        <v>5.5357888031612568E-2</v>
      </c>
      <c r="O51" s="85">
        <f t="shared" si="1"/>
        <v>6.366157123635445E-2</v>
      </c>
      <c r="P51" s="85">
        <f t="shared" si="2"/>
        <v>4.7054204826870678E-2</v>
      </c>
      <c r="Q51" s="86"/>
      <c r="R51" s="87">
        <f t="shared" si="3"/>
        <v>9.5964458527104265E-2</v>
      </c>
      <c r="S51" s="87">
        <f t="shared" si="0"/>
        <v>6.8241583874081579E-2</v>
      </c>
      <c r="T51" s="87">
        <f t="shared" si="0"/>
        <v>0.13531355800267059</v>
      </c>
      <c r="V51" s="29">
        <v>0.15</v>
      </c>
    </row>
    <row r="52" spans="2:22" ht="19" customHeight="1" x14ac:dyDescent="0.35">
      <c r="M52" s="2">
        <v>45</v>
      </c>
      <c r="N52" s="85">
        <v>5.5307386397890346E-2</v>
      </c>
      <c r="O52" s="85">
        <f t="shared" si="1"/>
        <v>6.3603494357573898E-2</v>
      </c>
      <c r="P52" s="85">
        <f t="shared" si="2"/>
        <v>4.7011278438206794E-2</v>
      </c>
      <c r="Q52" s="86"/>
      <c r="R52" s="87">
        <f t="shared" si="3"/>
        <v>9.1124568198522299E-2</v>
      </c>
      <c r="S52" s="87">
        <f t="shared" si="0"/>
        <v>6.4313312777636772E-2</v>
      </c>
      <c r="T52" s="87">
        <f t="shared" si="0"/>
        <v>0.12946860922849279</v>
      </c>
      <c r="V52" s="29">
        <v>0.15</v>
      </c>
    </row>
    <row r="53" spans="2:22" ht="19" customHeight="1" x14ac:dyDescent="0.35">
      <c r="M53" s="2">
        <v>46</v>
      </c>
      <c r="N53" s="85">
        <v>5.5259063972006972E-2</v>
      </c>
      <c r="O53" s="85">
        <f t="shared" si="1"/>
        <v>6.3547923567808015E-2</v>
      </c>
      <c r="P53" s="85">
        <f t="shared" si="2"/>
        <v>4.6970204376205922E-2</v>
      </c>
      <c r="Q53" s="86"/>
      <c r="R53" s="87">
        <f t="shared" si="3"/>
        <v>8.6528933918058437E-2</v>
      </c>
      <c r="S53" s="87">
        <f t="shared" si="0"/>
        <v>6.0611298290478226E-2</v>
      </c>
      <c r="T53" s="87">
        <f t="shared" si="0"/>
        <v>0.12387633130223571</v>
      </c>
      <c r="V53" s="29">
        <v>0.15</v>
      </c>
    </row>
    <row r="54" spans="2:22" ht="19" customHeight="1" x14ac:dyDescent="0.35">
      <c r="M54" s="2">
        <v>47</v>
      </c>
      <c r="N54" s="85">
        <v>5.5212785139528986E-2</v>
      </c>
      <c r="O54" s="85">
        <f t="shared" si="1"/>
        <v>6.3494702910458334E-2</v>
      </c>
      <c r="P54" s="85">
        <f t="shared" si="2"/>
        <v>4.6930867368599638E-2</v>
      </c>
      <c r="Q54" s="86"/>
      <c r="R54" s="87">
        <f t="shared" si="3"/>
        <v>8.2165202156213271E-2</v>
      </c>
      <c r="S54" s="87">
        <f t="shared" si="0"/>
        <v>5.7122486545162006E-2</v>
      </c>
      <c r="T54" s="87">
        <f t="shared" si="0"/>
        <v>0.11852577031721877</v>
      </c>
      <c r="V54" s="29">
        <v>0.15</v>
      </c>
    </row>
    <row r="55" spans="2:22" ht="19" customHeight="1" x14ac:dyDescent="0.35">
      <c r="B55" s="145" t="s">
        <v>109</v>
      </c>
      <c r="C55" s="146"/>
      <c r="D55" s="146"/>
      <c r="E55" s="146"/>
      <c r="F55" s="146"/>
      <c r="G55" s="146"/>
      <c r="H55" s="146"/>
      <c r="I55" s="146"/>
      <c r="J55" s="146"/>
      <c r="K55" s="147"/>
      <c r="M55" s="2">
        <v>48</v>
      </c>
      <c r="N55" s="85">
        <v>5.5168424898651036E-2</v>
      </c>
      <c r="O55" s="85">
        <f t="shared" si="1"/>
        <v>6.344368863344868E-2</v>
      </c>
      <c r="P55" s="85">
        <f t="shared" si="2"/>
        <v>4.6893161163853378E-2</v>
      </c>
      <c r="Q55" s="86"/>
      <c r="R55" s="87">
        <f t="shared" si="3"/>
        <v>7.8021649321847589E-2</v>
      </c>
      <c r="S55" s="87">
        <f t="shared" si="0"/>
        <v>5.3834581204742611E-2</v>
      </c>
      <c r="T55" s="87">
        <f t="shared" si="0"/>
        <v>0.11340645314511187</v>
      </c>
      <c r="V55" s="29">
        <v>0.15</v>
      </c>
    </row>
    <row r="56" spans="2:22" ht="19" customHeight="1" x14ac:dyDescent="0.35">
      <c r="B56" s="148"/>
      <c r="C56" s="149"/>
      <c r="D56" s="149"/>
      <c r="E56" s="149"/>
      <c r="F56" s="149"/>
      <c r="G56" s="149"/>
      <c r="H56" s="149"/>
      <c r="I56" s="149"/>
      <c r="J56" s="149"/>
      <c r="K56" s="150"/>
      <c r="M56" s="2">
        <v>49</v>
      </c>
      <c r="N56" s="85">
        <v>5.5125867911381077E-2</v>
      </c>
      <c r="O56" s="85">
        <f t="shared" si="1"/>
        <v>6.3394748098088233E-2</v>
      </c>
      <c r="P56" s="85">
        <f t="shared" si="2"/>
        <v>4.6856987724673914E-2</v>
      </c>
      <c r="Q56" s="86"/>
      <c r="R56" s="87">
        <f t="shared" si="3"/>
        <v>7.4087148549226989E-2</v>
      </c>
      <c r="S56" s="87">
        <f t="shared" si="0"/>
        <v>5.0735998553182372E-2</v>
      </c>
      <c r="T56" s="87">
        <f t="shared" si="0"/>
        <v>0.10850836510893559</v>
      </c>
      <c r="V56" s="29">
        <v>0.15</v>
      </c>
    </row>
    <row r="57" spans="2:22" ht="19" customHeight="1" x14ac:dyDescent="0.35">
      <c r="B57" s="151"/>
      <c r="C57" s="152"/>
      <c r="D57" s="152"/>
      <c r="E57" s="152"/>
      <c r="F57" s="152"/>
      <c r="G57" s="152"/>
      <c r="H57" s="152"/>
      <c r="I57" s="152"/>
      <c r="J57" s="152"/>
      <c r="K57" s="153"/>
      <c r="M57" s="2">
        <v>50</v>
      </c>
      <c r="N57" s="85">
        <v>5.5085007642576844E-2</v>
      </c>
      <c r="O57" s="85">
        <f t="shared" si="1"/>
        <v>6.3347758788963371E-2</v>
      </c>
      <c r="P57" s="85">
        <f t="shared" si="2"/>
        <v>4.6822256496190318E-2</v>
      </c>
      <c r="Q57" s="86"/>
      <c r="R57" s="87">
        <f t="shared" si="3"/>
        <v>7.0351138477671549E-2</v>
      </c>
      <c r="S57" s="87">
        <f t="shared" si="0"/>
        <v>4.7815825463134946E-2</v>
      </c>
      <c r="T57" s="87">
        <f t="shared" si="0"/>
        <v>0.10382192895737785</v>
      </c>
      <c r="V57" s="29">
        <v>0.15</v>
      </c>
    </row>
    <row r="58" spans="2:22" ht="19" customHeight="1" x14ac:dyDescent="0.35">
      <c r="M58" s="2">
        <v>51</v>
      </c>
      <c r="N58" s="85">
        <v>5.5045745579809457E-2</v>
      </c>
      <c r="O58" s="85">
        <f t="shared" si="1"/>
        <v>6.3302607416780871E-2</v>
      </c>
      <c r="P58" s="85">
        <f t="shared" si="2"/>
        <v>4.6788883742838037E-2</v>
      </c>
      <c r="Q58" s="86"/>
      <c r="R58" s="87">
        <f xml:space="preserve"> ( 1 +N58 ) ^-($M57 + 1  - 0.5)</f>
        <v>6.6803593851111828E-2</v>
      </c>
      <c r="S58" s="87">
        <f xml:space="preserve"> ( 1 +O58 ) ^-($M57 + 1  - 0.5)</f>
        <v>4.5063780007739335E-2</v>
      </c>
      <c r="T58" s="87">
        <f xml:space="preserve"> ( 1 +P58 ) ^-($M57 + 1  - 0.5)</f>
        <v>9.933798500913682E-2</v>
      </c>
      <c r="V58" s="29">
        <v>0.15</v>
      </c>
    </row>
    <row r="59" spans="2:22" ht="19" customHeight="1" x14ac:dyDescent="0.35">
      <c r="B59" s="92" t="str">
        <f>"Technical note on the calculation of the Nepali risk-free interest rates term structure at " &amp; G3</f>
        <v>Technical note on the calculation of the Nepali risk-free interest rates term structure at End-Jestha (2083)</v>
      </c>
      <c r="C59" s="88"/>
      <c r="D59" s="88"/>
      <c r="E59" s="88"/>
      <c r="F59" s="88"/>
      <c r="G59" s="88"/>
      <c r="H59" s="88"/>
      <c r="I59" s="88"/>
      <c r="J59" s="88"/>
      <c r="K59" s="89"/>
      <c r="M59" s="2">
        <v>52</v>
      </c>
      <c r="N59" s="85">
        <v>5.5007990527142558E-2</v>
      </c>
      <c r="O59" s="85">
        <f t="shared" si="1"/>
        <v>6.3259189106213934E-2</v>
      </c>
      <c r="P59" s="85">
        <f t="shared" si="2"/>
        <v>4.6756791948071176E-2</v>
      </c>
      <c r="Q59" s="86"/>
      <c r="R59" s="87">
        <f t="shared" ref="R59:T74" si="13" xml:space="preserve"> ( 1 +N59 ) ^-($M58 + 1  - 0.5)</f>
        <v>6.343499779025899E-2</v>
      </c>
      <c r="S59" s="87">
        <f t="shared" si="13"/>
        <v>4.2470174512486088E-2</v>
      </c>
      <c r="T59" s="87">
        <f t="shared" si="13"/>
        <v>9.5047772358656551E-2</v>
      </c>
      <c r="V59" s="29">
        <v>0.15</v>
      </c>
    </row>
    <row r="60" spans="2:22" ht="19" customHeight="1" x14ac:dyDescent="0.35">
      <c r="B60" s="90"/>
      <c r="C60" s="100"/>
      <c r="D60" s="100"/>
      <c r="E60" s="100"/>
      <c r="F60" s="100"/>
      <c r="G60" s="100"/>
      <c r="H60" s="100"/>
      <c r="I60" s="100"/>
      <c r="J60" s="100"/>
      <c r="K60" s="101"/>
      <c r="M60" s="2">
        <v>53</v>
      </c>
      <c r="N60" s="85">
        <v>5.4971657966182974E-2</v>
      </c>
      <c r="O60" s="85">
        <f t="shared" si="1"/>
        <v>6.321740666111042E-2</v>
      </c>
      <c r="P60" s="85">
        <f t="shared" si="2"/>
        <v>4.6725909271255528E-2</v>
      </c>
      <c r="Q60" s="86"/>
      <c r="R60" s="87">
        <f t="shared" si="13"/>
        <v>6.0236315610365083E-2</v>
      </c>
      <c r="S60" s="87">
        <f t="shared" si="13"/>
        <v>4.002588086716749E-2</v>
      </c>
      <c r="T60" s="87">
        <f t="shared" si="13"/>
        <v>9.0942911052470335E-2</v>
      </c>
      <c r="V60" s="29">
        <v>0.15</v>
      </c>
    </row>
    <row r="61" spans="2:22" ht="19" customHeight="1" x14ac:dyDescent="0.35">
      <c r="B61" s="90"/>
      <c r="C61" s="154" t="s">
        <v>135</v>
      </c>
      <c r="D61" s="154"/>
      <c r="E61" s="154"/>
      <c r="F61" s="154"/>
      <c r="G61" s="154"/>
      <c r="H61" s="154"/>
      <c r="I61" s="154"/>
      <c r="J61" s="154"/>
      <c r="K61" s="155"/>
      <c r="M61" s="2">
        <v>54</v>
      </c>
      <c r="N61" s="85">
        <v>5.4936669478144573E-2</v>
      </c>
      <c r="O61" s="85">
        <f t="shared" si="1"/>
        <v>6.3177169899866256E-2</v>
      </c>
      <c r="P61" s="85">
        <f t="shared" si="2"/>
        <v>4.6696169056422883E-2</v>
      </c>
      <c r="Q61" s="86"/>
      <c r="R61" s="87">
        <f t="shared" si="13"/>
        <v>5.7198970073754907E-2</v>
      </c>
      <c r="S61" s="87">
        <f t="shared" si="13"/>
        <v>3.7722297937537168E-2</v>
      </c>
      <c r="T61" s="87">
        <f t="shared" si="13"/>
        <v>8.7015385159410416E-2</v>
      </c>
      <c r="V61" s="29">
        <v>0.15</v>
      </c>
    </row>
    <row r="62" spans="2:22" ht="19" customHeight="1" x14ac:dyDescent="0.35">
      <c r="B62" s="90"/>
      <c r="C62" s="154"/>
      <c r="D62" s="154"/>
      <c r="E62" s="154"/>
      <c r="F62" s="154"/>
      <c r="G62" s="154"/>
      <c r="H62" s="154"/>
      <c r="I62" s="154"/>
      <c r="J62" s="154"/>
      <c r="K62" s="155"/>
      <c r="M62" s="2">
        <v>55</v>
      </c>
      <c r="N62" s="85">
        <v>5.4902952221095758E-2</v>
      </c>
      <c r="O62" s="85">
        <f t="shared" si="1"/>
        <v>6.313839505426011E-2</v>
      </c>
      <c r="P62" s="85">
        <f t="shared" si="2"/>
        <v>4.6667509387931391E-2</v>
      </c>
      <c r="Q62" s="86"/>
      <c r="R62" s="87">
        <f t="shared" si="13"/>
        <v>5.4314817979448621E-2</v>
      </c>
      <c r="S62" s="87">
        <f t="shared" si="13"/>
        <v>3.5551320932635043E-2</v>
      </c>
      <c r="T62" s="87">
        <f t="shared" si="13"/>
        <v>8.3257526669067064E-2</v>
      </c>
      <c r="V62" s="29">
        <v>0.15</v>
      </c>
    </row>
    <row r="63" spans="2:22" ht="19" customHeight="1" x14ac:dyDescent="0.35">
      <c r="B63" s="90"/>
      <c r="C63" s="154"/>
      <c r="D63" s="154"/>
      <c r="E63" s="154"/>
      <c r="F63" s="154"/>
      <c r="G63" s="154"/>
      <c r="H63" s="154"/>
      <c r="I63" s="154"/>
      <c r="J63" s="154"/>
      <c r="K63" s="155"/>
      <c r="M63" s="2">
        <v>56</v>
      </c>
      <c r="N63" s="85">
        <v>5.4870438457020887E-2</v>
      </c>
      <c r="O63" s="85">
        <f t="shared" si="1"/>
        <v>6.310100422557402E-2</v>
      </c>
      <c r="P63" s="85">
        <f t="shared" si="2"/>
        <v>4.6639872688467754E-2</v>
      </c>
      <c r="Q63" s="86"/>
      <c r="R63" s="87">
        <f t="shared" si="13"/>
        <v>5.1576128002892421E-2</v>
      </c>
      <c r="S63" s="87">
        <f t="shared" si="13"/>
        <v>3.3505312597399167E-2</v>
      </c>
      <c r="T63" s="87">
        <f t="shared" si="13"/>
        <v>7.9662000161769261E-2</v>
      </c>
      <c r="V63" s="29">
        <v>0.15</v>
      </c>
    </row>
    <row r="64" spans="2:22" ht="19" customHeight="1" x14ac:dyDescent="0.35">
      <c r="B64" s="90"/>
      <c r="C64" s="154"/>
      <c r="D64" s="154"/>
      <c r="E64" s="154"/>
      <c r="F64" s="154"/>
      <c r="G64" s="154"/>
      <c r="H64" s="154"/>
      <c r="I64" s="154"/>
      <c r="J64" s="154"/>
      <c r="K64" s="155"/>
      <c r="M64" s="2">
        <v>57</v>
      </c>
      <c r="N64" s="85">
        <v>5.4839065123783781E-2</v>
      </c>
      <c r="O64" s="85">
        <f t="shared" si="1"/>
        <v>6.306492489235134E-2</v>
      </c>
      <c r="P64" s="85">
        <f t="shared" si="2"/>
        <v>4.6613205355216215E-2</v>
      </c>
      <c r="Q64" s="86"/>
      <c r="R64" s="87">
        <f t="shared" si="13"/>
        <v>4.8975559707640372E-2</v>
      </c>
      <c r="S64" s="87">
        <f t="shared" si="13"/>
        <v>3.1577076111808579E-2</v>
      </c>
      <c r="T64" s="87">
        <f t="shared" si="13"/>
        <v>7.6221788200473387E-2</v>
      </c>
      <c r="V64" s="29">
        <v>0.15</v>
      </c>
    </row>
    <row r="65" spans="2:22" ht="19" customHeight="1" x14ac:dyDescent="0.35">
      <c r="B65" s="91"/>
      <c r="C65" s="102"/>
      <c r="D65" s="102"/>
      <c r="E65" s="102"/>
      <c r="F65" s="102"/>
      <c r="G65" s="102"/>
      <c r="H65" s="102"/>
      <c r="I65" s="102"/>
      <c r="J65" s="102"/>
      <c r="K65" s="103"/>
      <c r="M65" s="2">
        <v>58</v>
      </c>
      <c r="N65" s="85">
        <v>5.4808773447520442E-2</v>
      </c>
      <c r="O65" s="85">
        <f t="shared" si="1"/>
        <v>6.3030089464648498E-2</v>
      </c>
      <c r="P65" s="85">
        <f t="shared" si="2"/>
        <v>4.6587457430392373E-2</v>
      </c>
      <c r="Q65" s="86"/>
      <c r="R65" s="87">
        <f t="shared" si="13"/>
        <v>4.6506143658198704E-2</v>
      </c>
      <c r="S65" s="87">
        <f t="shared" si="13"/>
        <v>2.9759829587796719E-2</v>
      </c>
      <c r="T65" s="87">
        <f t="shared" si="13"/>
        <v>7.2930177400709256E-2</v>
      </c>
      <c r="V65" s="29">
        <v>0.15</v>
      </c>
    </row>
    <row r="66" spans="2:22" ht="19" customHeight="1" x14ac:dyDescent="0.35">
      <c r="M66" s="2">
        <v>59</v>
      </c>
      <c r="N66" s="85">
        <v>5.477950859141667E-2</v>
      </c>
      <c r="O66" s="85">
        <f t="shared" si="1"/>
        <v>6.2996434880129168E-2</v>
      </c>
      <c r="P66" s="85">
        <f t="shared" si="2"/>
        <v>4.6562582302704165E-2</v>
      </c>
      <c r="Q66" s="86"/>
      <c r="R66" s="87">
        <f t="shared" si="13"/>
        <v>4.4161262569420053E-2</v>
      </c>
      <c r="S66" s="87">
        <f t="shared" si="13"/>
        <v>2.8047182063816064E-2</v>
      </c>
      <c r="T66" s="87">
        <f t="shared" si="13"/>
        <v>6.9780745139418399E-2</v>
      </c>
      <c r="V66" s="29">
        <v>0.15</v>
      </c>
    </row>
    <row r="67" spans="2:22" ht="19" customHeight="1" x14ac:dyDescent="0.35">
      <c r="B67" s="156" t="s">
        <v>87</v>
      </c>
      <c r="C67" s="157"/>
      <c r="D67" s="157"/>
      <c r="E67" s="157"/>
      <c r="F67" s="157"/>
      <c r="G67" s="157"/>
      <c r="H67" s="157"/>
      <c r="I67" s="157"/>
      <c r="J67" s="157"/>
      <c r="K67" s="158"/>
      <c r="M67" s="2">
        <v>60</v>
      </c>
      <c r="N67" s="85">
        <v>5.4751219337215495E-2</v>
      </c>
      <c r="O67" s="85">
        <f t="shared" si="1"/>
        <v>6.2963902237797811E-2</v>
      </c>
      <c r="P67" s="85">
        <f t="shared" si="2"/>
        <v>4.6538536436633172E-2</v>
      </c>
      <c r="Q67" s="86"/>
      <c r="R67" s="87">
        <f t="shared" si="13"/>
        <v>4.1934633433129011E-2</v>
      </c>
      <c r="S67" s="87">
        <f t="shared" si="13"/>
        <v>2.6433110904559923E-2</v>
      </c>
      <c r="T67" s="87">
        <f t="shared" si="13"/>
        <v>6.6767346867374094E-2</v>
      </c>
      <c r="V67" s="29">
        <v>0.15</v>
      </c>
    </row>
    <row r="68" spans="2:22" ht="19" customHeight="1" x14ac:dyDescent="0.35">
      <c r="B68" s="159"/>
      <c r="C68" s="160"/>
      <c r="D68" s="160"/>
      <c r="E68" s="160"/>
      <c r="F68" s="160"/>
      <c r="G68" s="160"/>
      <c r="H68" s="160"/>
      <c r="I68" s="160"/>
      <c r="J68" s="160"/>
      <c r="K68" s="161"/>
      <c r="M68" s="2">
        <v>61</v>
      </c>
      <c r="N68" s="85">
        <v>5.4723857796164399E-2</v>
      </c>
      <c r="O68" s="85">
        <f t="shared" si="1"/>
        <v>6.2932436465589048E-2</v>
      </c>
      <c r="P68" s="85">
        <f t="shared" si="2"/>
        <v>4.6515279126739736E-2</v>
      </c>
      <c r="Q68" s="86"/>
      <c r="R68" s="87">
        <f t="shared" si="13"/>
        <v>3.982029056720874E-2</v>
      </c>
      <c r="S68" s="87">
        <f t="shared" si="13"/>
        <v>2.4911940520076392E-2</v>
      </c>
      <c r="T68" s="87">
        <f t="shared" si="13"/>
        <v>6.3884103993083322E-2</v>
      </c>
      <c r="V68" s="29">
        <v>0.15</v>
      </c>
    </row>
    <row r="69" spans="2:22" ht="19" customHeight="1" x14ac:dyDescent="0.35">
      <c r="B69" s="162"/>
      <c r="C69" s="163"/>
      <c r="D69" s="163"/>
      <c r="E69" s="163"/>
      <c r="F69" s="163"/>
      <c r="G69" s="163"/>
      <c r="H69" s="163"/>
      <c r="I69" s="163"/>
      <c r="J69" s="163"/>
      <c r="K69" s="164"/>
      <c r="M69" s="2">
        <v>62</v>
      </c>
      <c r="N69" s="85">
        <v>5.4697379146447345E-2</v>
      </c>
      <c r="O69" s="85">
        <f t="shared" si="1"/>
        <v>6.2901986018414444E-2</v>
      </c>
      <c r="P69" s="85">
        <f t="shared" si="2"/>
        <v>4.6492772274480239E-2</v>
      </c>
      <c r="Q69" s="86"/>
      <c r="R69" s="87">
        <f t="shared" si="13"/>
        <v>3.7812569536339997E-2</v>
      </c>
      <c r="S69" s="87">
        <f t="shared" si="13"/>
        <v>2.3478322324522388E-2</v>
      </c>
      <c r="T69" s="87">
        <f t="shared" si="13"/>
        <v>6.1125392308773507E-2</v>
      </c>
      <c r="V69" s="29">
        <v>0.15</v>
      </c>
    </row>
    <row r="70" spans="2:22" ht="19" customHeight="1" x14ac:dyDescent="0.35">
      <c r="M70" s="2">
        <v>63</v>
      </c>
      <c r="N70" s="85">
        <v>5.4671741394449969E-2</v>
      </c>
      <c r="O70" s="85">
        <f t="shared" si="1"/>
        <v>6.2872502603617458E-2</v>
      </c>
      <c r="P70" s="85">
        <f t="shared" si="2"/>
        <v>4.6470980185282472E-2</v>
      </c>
      <c r="Q70" s="86"/>
      <c r="R70" s="87">
        <f t="shared" si="13"/>
        <v>3.5906091897078066E-2</v>
      </c>
      <c r="S70" s="87">
        <f t="shared" si="13"/>
        <v>2.2127215860247927E-2</v>
      </c>
      <c r="T70" s="87">
        <f t="shared" si="13"/>
        <v>5.8485830931309865E-2</v>
      </c>
      <c r="V70" s="29">
        <v>0.15</v>
      </c>
    </row>
    <row r="71" spans="2:22" ht="19" customHeight="1" x14ac:dyDescent="0.35">
      <c r="M71" s="2">
        <v>64</v>
      </c>
      <c r="N71" s="85">
        <v>5.464690515747983E-2</v>
      </c>
      <c r="O71" s="85">
        <f t="shared" si="1"/>
        <v>6.2843940931101794E-2</v>
      </c>
      <c r="P71" s="85">
        <f t="shared" si="2"/>
        <v>4.6449869383857853E-2</v>
      </c>
      <c r="Q71" s="86"/>
      <c r="R71" s="87">
        <f t="shared" si="13"/>
        <v>3.4095750723062791E-2</v>
      </c>
      <c r="S71" s="87">
        <f t="shared" si="13"/>
        <v>2.085387101780516E-2</v>
      </c>
      <c r="T71" s="87">
        <f t="shared" si="13"/>
        <v>5.5960271732900746E-2</v>
      </c>
      <c r="V71" s="29">
        <v>0.15</v>
      </c>
    </row>
    <row r="72" spans="2:22" ht="19" customHeight="1" x14ac:dyDescent="0.35">
      <c r="M72" s="2">
        <v>65</v>
      </c>
      <c r="N72" s="85">
        <v>5.4622833465812981E-2</v>
      </c>
      <c r="O72" s="85">
        <f t="shared" si="1"/>
        <v>6.2816258485684923E-2</v>
      </c>
      <c r="P72" s="85">
        <f t="shared" si="2"/>
        <v>4.6429408445941033E-2</v>
      </c>
      <c r="Q72" s="86"/>
      <c r="R72" s="87">
        <f t="shared" si="13"/>
        <v>3.2376696868941388E-2</v>
      </c>
      <c r="S72" s="87">
        <f t="shared" si="13"/>
        <v>1.9653811286978407E-2</v>
      </c>
      <c r="T72" s="87">
        <f t="shared" si="13"/>
        <v>5.3543789238113169E-2</v>
      </c>
      <c r="V72" s="29">
        <v>0.15</v>
      </c>
    </row>
    <row r="73" spans="2:22" ht="19" customHeight="1" x14ac:dyDescent="0.35">
      <c r="M73" s="2">
        <v>66</v>
      </c>
      <c r="N73" s="85">
        <v>5.4599491582161042E-2</v>
      </c>
      <c r="O73" s="85">
        <f t="shared" ref="O73:O78" si="14">N73*(1+V73)</f>
        <v>6.278941531948519E-2</v>
      </c>
      <c r="P73" s="85">
        <f t="shared" ref="P73:P78" si="15">N73*(1-V73)</f>
        <v>4.6409567844836887E-2</v>
      </c>
      <c r="Q73" s="86"/>
      <c r="R73" s="87">
        <f t="shared" si="13"/>
        <v>3.07443259341071E-2</v>
      </c>
      <c r="S73" s="87">
        <f t="shared" si="13"/>
        <v>1.8522817978045114E-2</v>
      </c>
      <c r="T73" s="87">
        <f t="shared" si="13"/>
        <v>5.1231670965232533E-2</v>
      </c>
      <c r="V73" s="29">
        <v>0.15</v>
      </c>
    </row>
    <row r="74" spans="2:22" ht="19" customHeight="1" x14ac:dyDescent="0.35">
      <c r="M74" s="2">
        <v>67</v>
      </c>
      <c r="N74" s="85">
        <v>5.4576846836848381E-2</v>
      </c>
      <c r="O74" s="85">
        <f t="shared" si="14"/>
        <v>6.2763373862375627E-2</v>
      </c>
      <c r="P74" s="85">
        <f t="shared" si="15"/>
        <v>4.6390319811321121E-2</v>
      </c>
      <c r="Q74" s="86"/>
      <c r="R74" s="87">
        <f t="shared" si="13"/>
        <v>2.9194265889665106E-2</v>
      </c>
      <c r="S74" s="87">
        <f t="shared" si="13"/>
        <v>1.745691535629057E-2</v>
      </c>
      <c r="T74" s="87">
        <f t="shared" si="13"/>
        <v>4.9019408191311467E-2</v>
      </c>
      <c r="V74" s="29">
        <v>0.15</v>
      </c>
    </row>
    <row r="75" spans="2:22" ht="19" customHeight="1" x14ac:dyDescent="0.35">
      <c r="M75" s="2">
        <v>68</v>
      </c>
      <c r="N75" s="85">
        <v>5.4554868477178386E-2</v>
      </c>
      <c r="O75" s="85">
        <f t="shared" si="14"/>
        <v>6.2738098748755133E-2</v>
      </c>
      <c r="P75" s="85">
        <f t="shared" si="15"/>
        <v>4.6371638205601626E-2</v>
      </c>
      <c r="Q75" s="86"/>
      <c r="R75" s="87">
        <f t="shared" ref="R75:T78" si="16" xml:space="preserve"> ( 1 +N75 ) ^-($M74 + 1  - 0.5)</f>
        <v>2.7722365334126177E-2</v>
      </c>
      <c r="S75" s="87">
        <f t="shared" si="16"/>
        <v>1.6452356636282365E-2</v>
      </c>
      <c r="T75" s="87">
        <f t="shared" si="16"/>
        <v>4.6902687121449918E-2</v>
      </c>
      <c r="V75" s="29">
        <v>0.15</v>
      </c>
    </row>
    <row r="76" spans="2:22" ht="19" customHeight="1" x14ac:dyDescent="0.35">
      <c r="M76" s="2">
        <v>69</v>
      </c>
      <c r="N76" s="85">
        <v>5.4533527529611714E-2</v>
      </c>
      <c r="O76" s="85">
        <f t="shared" si="14"/>
        <v>6.2713556659053468E-2</v>
      </c>
      <c r="P76" s="85">
        <f t="shared" si="15"/>
        <v>4.6353498400169953E-2</v>
      </c>
      <c r="Q76" s="86"/>
      <c r="R76" s="87">
        <f t="shared" si="16"/>
        <v>2.6324682345305689E-2</v>
      </c>
      <c r="S76" s="87">
        <f t="shared" si="16"/>
        <v>1.5505610785709027E-2</v>
      </c>
      <c r="T76" s="87">
        <f t="shared" si="16"/>
        <v>4.4877380443918237E-2</v>
      </c>
      <c r="V76" s="29">
        <v>0.15</v>
      </c>
    </row>
    <row r="77" spans="2:22" ht="19" customHeight="1" x14ac:dyDescent="0.35">
      <c r="M77" s="2">
        <v>70</v>
      </c>
      <c r="N77" s="85">
        <v>5.4512796673537034E-2</v>
      </c>
      <c r="O77" s="85">
        <f t="shared" si="14"/>
        <v>6.2689716174567589E-2</v>
      </c>
      <c r="P77" s="85">
        <f t="shared" si="15"/>
        <v>4.6335877172506479E-2</v>
      </c>
      <c r="Q77" s="86"/>
      <c r="R77" s="87">
        <f t="shared" si="16"/>
        <v>2.4997473897679656E-2</v>
      </c>
      <c r="S77" s="87">
        <f t="shared" si="16"/>
        <v>1.4613350091587115E-2</v>
      </c>
      <c r="T77" s="87">
        <f t="shared" si="16"/>
        <v>4.2939539253702669E-2</v>
      </c>
      <c r="V77" s="29">
        <v>0.15</v>
      </c>
    </row>
    <row r="78" spans="2:22" ht="19" customHeight="1" x14ac:dyDescent="0.35">
      <c r="M78" s="1" t="s">
        <v>100</v>
      </c>
      <c r="N78" s="85">
        <v>5.4492650125534503E-2</v>
      </c>
      <c r="O78" s="85">
        <f t="shared" si="14"/>
        <v>6.2666547644364676E-2</v>
      </c>
      <c r="P78" s="85">
        <f t="shared" si="15"/>
        <v>4.6318752606704323E-2</v>
      </c>
      <c r="Q78" s="86"/>
      <c r="R78" s="87">
        <f t="shared" si="16"/>
        <v>2.3737185816143241E-2</v>
      </c>
      <c r="S78" s="87">
        <f t="shared" si="16"/>
        <v>1.3772438444485537E-2</v>
      </c>
      <c r="T78" s="87">
        <f t="shared" si="16"/>
        <v>4.1085385327956421E-2</v>
      </c>
      <c r="V78" s="29">
        <v>0.15</v>
      </c>
    </row>
  </sheetData>
  <mergeCells count="24">
    <mergeCell ref="N4:P4"/>
    <mergeCell ref="R4:T4"/>
    <mergeCell ref="B2:K2"/>
    <mergeCell ref="N2:P2"/>
    <mergeCell ref="R2:T2"/>
    <mergeCell ref="N3:P3"/>
    <mergeCell ref="R3:T3"/>
    <mergeCell ref="V5:V7"/>
    <mergeCell ref="Y5:AA6"/>
    <mergeCell ref="D7:I7"/>
    <mergeCell ref="K7:K8"/>
    <mergeCell ref="D23:I23"/>
    <mergeCell ref="K23:K24"/>
    <mergeCell ref="N5:N7"/>
    <mergeCell ref="O5:O7"/>
    <mergeCell ref="P5:P7"/>
    <mergeCell ref="R5:R7"/>
    <mergeCell ref="S5:S7"/>
    <mergeCell ref="T5:T7"/>
    <mergeCell ref="D39:I39"/>
    <mergeCell ref="K39:K40"/>
    <mergeCell ref="B55:K57"/>
    <mergeCell ref="C61:K64"/>
    <mergeCell ref="B67:K69"/>
  </mergeCells>
  <hyperlinks>
    <hyperlink ref="F5:I5" location="Calculations_OIS!AW11" display="Calculations_OIS!AW11" xr:uid="{6CF1D940-D88E-495A-9DB4-A31813D5B891}"/>
  </hyperlinks>
  <printOptions horizontalCentered="1" verticalCentered="1"/>
  <pageMargins left="0.7086614173228347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C65D9-FE89-49CE-98A4-54EE1680AA71}">
  <sheetPr>
    <tabColor theme="0"/>
  </sheetPr>
  <dimension ref="B1:AG78"/>
  <sheetViews>
    <sheetView zoomScale="80" zoomScaleNormal="80" workbookViewId="0">
      <selection activeCell="B2" sqref="B2:K2"/>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2" width="8.7265625" style="1"/>
    <col min="13" max="13" width="5.1796875" style="1" customWidth="1"/>
    <col min="14" max="16" width="18.54296875" style="1" customWidth="1"/>
    <col min="17" max="17" width="5.26953125" style="1" customWidth="1"/>
    <col min="18" max="20" width="18.54296875" style="1" customWidth="1"/>
    <col min="21" max="21" width="5.6328125" style="1" customWidth="1"/>
    <col min="22" max="22" width="12.54296875" style="1" customWidth="1"/>
    <col min="23" max="24" width="8.7265625" style="1"/>
    <col min="25" max="25" width="6.6328125" style="1" bestFit="1" customWidth="1"/>
    <col min="26" max="26" width="18" style="1" bestFit="1" customWidth="1"/>
    <col min="27" max="27" width="13.08984375" style="1" bestFit="1" customWidth="1"/>
    <col min="28" max="28" width="8.7265625" style="1"/>
    <col min="29" max="31" width="12.26953125" style="1" customWidth="1"/>
    <col min="32" max="16384" width="8.7265625" style="1"/>
  </cols>
  <sheetData>
    <row r="1" spans="2:33" ht="35.15" customHeight="1" x14ac:dyDescent="0.35"/>
    <row r="2" spans="2:33" ht="21" customHeight="1" x14ac:dyDescent="0.35">
      <c r="B2" s="182" t="s">
        <v>64</v>
      </c>
      <c r="C2" s="182"/>
      <c r="D2" s="182"/>
      <c r="E2" s="182"/>
      <c r="F2" s="182"/>
      <c r="G2" s="182"/>
      <c r="H2" s="182"/>
      <c r="I2" s="182"/>
      <c r="J2" s="182"/>
      <c r="K2" s="182"/>
      <c r="N2" s="180" t="s">
        <v>66</v>
      </c>
      <c r="O2" s="180"/>
      <c r="P2" s="180"/>
      <c r="R2" s="180" t="s">
        <v>101</v>
      </c>
      <c r="S2" s="180"/>
      <c r="T2" s="180"/>
    </row>
    <row r="3" spans="2:33" ht="19" customHeight="1" x14ac:dyDescent="0.35">
      <c r="B3" s="36" t="s">
        <v>47</v>
      </c>
      <c r="D3" s="2"/>
      <c r="F3" s="42" t="s">
        <v>22</v>
      </c>
      <c r="G3" s="36" t="s">
        <v>131</v>
      </c>
      <c r="H3" s="35"/>
      <c r="I3" s="35"/>
      <c r="N3" s="181" t="str">
        <f>G3</f>
        <v>End-Baishakh (2083)</v>
      </c>
      <c r="O3" s="181"/>
      <c r="P3" s="181"/>
      <c r="R3" s="181" t="str">
        <f>N3</f>
        <v>End-Baishakh (2083)</v>
      </c>
      <c r="S3" s="181"/>
      <c r="T3" s="181"/>
    </row>
    <row r="4" spans="2:33" ht="19" customHeight="1" thickBot="1" x14ac:dyDescent="0.4">
      <c r="B4" s="37"/>
      <c r="D4" s="2"/>
      <c r="H4" s="35"/>
      <c r="I4" s="35"/>
      <c r="N4" s="178" t="s">
        <v>46</v>
      </c>
      <c r="O4" s="178"/>
      <c r="P4" s="178"/>
      <c r="R4" s="178" t="str">
        <f>N4</f>
        <v>Nepali risk-free curves - General bucket</v>
      </c>
      <c r="S4" s="178"/>
      <c r="T4" s="178"/>
    </row>
    <row r="5" spans="2:33" ht="19" customHeight="1" x14ac:dyDescent="0.35">
      <c r="B5" s="36" t="s">
        <v>83</v>
      </c>
      <c r="C5" s="36"/>
      <c r="D5" s="2"/>
      <c r="E5" s="2"/>
      <c r="G5" s="35"/>
      <c r="H5" s="35"/>
      <c r="I5" s="35"/>
      <c r="N5" s="174" t="s">
        <v>23</v>
      </c>
      <c r="O5" s="174" t="s">
        <v>41</v>
      </c>
      <c r="P5" s="174" t="s">
        <v>42</v>
      </c>
      <c r="R5" s="175" t="str">
        <f>N5</f>
        <v>General 
non-stressed 
zero coupon rates</v>
      </c>
      <c r="S5" s="175" t="str">
        <f>O5</f>
        <v>General 
Stress up 
zero coupon rates</v>
      </c>
      <c r="T5" s="175" t="str">
        <f>P5</f>
        <v>General 
Stress down 
zero coupon rates</v>
      </c>
      <c r="V5" s="165" t="s">
        <v>44</v>
      </c>
      <c r="Y5" s="168" t="s">
        <v>92</v>
      </c>
      <c r="Z5" s="169"/>
      <c r="AA5" s="170"/>
      <c r="AD5" s="121" t="s">
        <v>96</v>
      </c>
      <c r="AE5" s="121"/>
      <c r="AG5" s="84"/>
    </row>
    <row r="6" spans="2:33" ht="19" customHeight="1" thickBot="1" x14ac:dyDescent="0.4">
      <c r="B6" s="2"/>
      <c r="C6" s="2"/>
      <c r="D6" s="2"/>
      <c r="E6" s="2"/>
      <c r="F6" s="2"/>
      <c r="G6" s="2"/>
      <c r="H6" s="2"/>
      <c r="N6" s="174"/>
      <c r="O6" s="174"/>
      <c r="P6" s="174"/>
      <c r="R6" s="176"/>
      <c r="S6" s="176"/>
      <c r="T6" s="176"/>
      <c r="V6" s="166"/>
      <c r="Y6" s="171"/>
      <c r="Z6" s="172"/>
      <c r="AA6" s="173"/>
      <c r="AD6" s="84"/>
      <c r="AE6" s="84"/>
      <c r="AG6" s="84"/>
    </row>
    <row r="7" spans="2:33" ht="19" customHeight="1" thickBot="1" x14ac:dyDescent="0.4">
      <c r="B7" s="5"/>
      <c r="C7" s="2" t="s">
        <v>5</v>
      </c>
      <c r="D7" s="140" t="s">
        <v>82</v>
      </c>
      <c r="E7" s="141"/>
      <c r="F7" s="141"/>
      <c r="G7" s="141"/>
      <c r="H7" s="141"/>
      <c r="I7" s="142"/>
      <c r="K7" s="143" t="s">
        <v>20</v>
      </c>
      <c r="N7" s="174"/>
      <c r="O7" s="174"/>
      <c r="P7" s="174"/>
      <c r="R7" s="177"/>
      <c r="S7" s="177"/>
      <c r="T7" s="177"/>
      <c r="V7" s="167"/>
      <c r="AE7" s="84"/>
      <c r="AG7" s="84"/>
    </row>
    <row r="8" spans="2:33" ht="19" customHeight="1" thickBot="1" x14ac:dyDescent="0.4">
      <c r="B8" s="3"/>
      <c r="C8" s="4" t="s">
        <v>1</v>
      </c>
      <c r="D8" s="6" t="s">
        <v>0</v>
      </c>
      <c r="E8" s="6" t="s">
        <v>13</v>
      </c>
      <c r="F8" s="6" t="s">
        <v>2</v>
      </c>
      <c r="G8" s="6" t="s">
        <v>3</v>
      </c>
      <c r="H8" s="6" t="s">
        <v>68</v>
      </c>
      <c r="I8" s="7" t="s">
        <v>6</v>
      </c>
      <c r="J8" s="8" t="s">
        <v>7</v>
      </c>
      <c r="K8" s="144"/>
      <c r="M8" s="2">
        <v>1</v>
      </c>
      <c r="N8" s="85">
        <v>5.4637498000062755E-2</v>
      </c>
      <c r="O8" s="85">
        <f>N8*(1+V8)</f>
        <v>8.468812190009728E-2</v>
      </c>
      <c r="P8" s="85">
        <f>N8*(1-V8)</f>
        <v>2.4586874100028237E-2</v>
      </c>
      <c r="Q8" s="86"/>
      <c r="R8" s="87">
        <f xml:space="preserve"> ( 1 +N8 ) ^-($M8 - 0.5)</f>
        <v>0.97375207384775408</v>
      </c>
      <c r="S8" s="87">
        <f t="shared" ref="S8:T57" si="0" xml:space="preserve"> ( 1 +O8 ) ^-($M8 - 0.5)</f>
        <v>0.96016872936462316</v>
      </c>
      <c r="T8" s="87">
        <f t="shared" si="0"/>
        <v>0.98792870887901318</v>
      </c>
      <c r="V8" s="29">
        <v>0.55000000000000004</v>
      </c>
      <c r="Y8" s="122" t="s">
        <v>93</v>
      </c>
      <c r="Z8" s="123" t="s">
        <v>95</v>
      </c>
      <c r="AA8" s="124" t="s">
        <v>94</v>
      </c>
      <c r="AD8" s="120" t="s">
        <v>97</v>
      </c>
      <c r="AE8" s="84"/>
      <c r="AG8" s="84"/>
    </row>
    <row r="9" spans="2:33" ht="19" customHeight="1" thickBot="1" x14ac:dyDescent="0.4">
      <c r="B9" s="25">
        <v>20830131</v>
      </c>
      <c r="C9" s="2"/>
      <c r="D9" s="2"/>
      <c r="E9" s="2"/>
      <c r="F9" s="2"/>
      <c r="G9" s="2"/>
      <c r="H9" s="2"/>
      <c r="I9" s="2"/>
      <c r="J9" s="2"/>
      <c r="M9" s="2">
        <v>2</v>
      </c>
      <c r="N9" s="85">
        <v>5.6457526451342277E-2</v>
      </c>
      <c r="O9" s="85">
        <f t="shared" ref="O9:O72" si="1">N9*(1+V9)</f>
        <v>8.7509165999580529E-2</v>
      </c>
      <c r="P9" s="85">
        <f t="shared" ref="P9:P72" si="2">N9*(1-V9)</f>
        <v>2.5405886903104021E-2</v>
      </c>
      <c r="Q9" s="86"/>
      <c r="R9" s="87">
        <f t="shared" ref="R9:R57" si="3" xml:space="preserve"> ( 1 +N9 ) ^-($M9 - 0.5)</f>
        <v>0.92092006989764763</v>
      </c>
      <c r="S9" s="87">
        <f t="shared" si="0"/>
        <v>0.88176044103124041</v>
      </c>
      <c r="T9" s="87">
        <f t="shared" si="0"/>
        <v>0.96306653118973828</v>
      </c>
      <c r="V9" s="29">
        <v>0.55000000000000004</v>
      </c>
      <c r="Y9" s="125">
        <v>1</v>
      </c>
      <c r="Z9" s="126">
        <v>0.2</v>
      </c>
      <c r="AA9" s="127">
        <v>7.4999999999999997E-3</v>
      </c>
      <c r="AD9" s="119">
        <v>5.3166666666666668E-2</v>
      </c>
    </row>
    <row r="10" spans="2:33" ht="19" customHeight="1" x14ac:dyDescent="0.35">
      <c r="B10" s="9">
        <v>1</v>
      </c>
      <c r="C10" s="104">
        <v>6.1200000000001753E-2</v>
      </c>
      <c r="D10" s="105">
        <v>4.6519690827708529E-2</v>
      </c>
      <c r="E10" s="105">
        <v>3.0754479171216178E-2</v>
      </c>
      <c r="F10" s="43">
        <v>3.0779869999976034E-2</v>
      </c>
      <c r="G10" s="43">
        <v>4.9849283385389201E-2</v>
      </c>
      <c r="H10" s="43">
        <v>2.3195999999990051E-2</v>
      </c>
      <c r="I10" s="43">
        <f>IF(  ABS( MAX( D10:H10 ) )  &gt;  ABS(  MIN(D10:H10 ) ),
                                                 (  SUM(D10:H10) - ABS( MAX(D10:H10) ) ) / 4,
                                                  (  SUM(D10:H10) +  ABS( MIN(D10:H10)  )  )   / 4 )</f>
        <v>3.2812509999722697E-2</v>
      </c>
      <c r="J10" s="106">
        <f t="shared" ref="J10:J19" si="4" xml:space="preserve"> IF( I10 &gt; 0, MAX( -$AA9, -I10*$Z9 ), MIN( $AA9, -I10*$Z9 )  )</f>
        <v>-6.5625019999445396E-3</v>
      </c>
      <c r="K10" s="107">
        <f>C10+J10</f>
        <v>5.4637498000057211E-2</v>
      </c>
      <c r="M10" s="2">
        <v>3</v>
      </c>
      <c r="N10" s="85">
        <v>5.7773520814253132E-2</v>
      </c>
      <c r="O10" s="85">
        <f t="shared" si="1"/>
        <v>8.954895726209236E-2</v>
      </c>
      <c r="P10" s="85">
        <f t="shared" si="2"/>
        <v>2.5998084366413907E-2</v>
      </c>
      <c r="Q10" s="86"/>
      <c r="R10" s="87">
        <f t="shared" si="3"/>
        <v>0.86899698993704844</v>
      </c>
      <c r="S10" s="87">
        <f t="shared" si="0"/>
        <v>0.80701782351797891</v>
      </c>
      <c r="T10" s="87">
        <f t="shared" si="0"/>
        <v>0.93785052363168397</v>
      </c>
      <c r="V10" s="29">
        <v>0.55000000000000004</v>
      </c>
      <c r="Y10" s="128">
        <v>2</v>
      </c>
      <c r="Z10" s="129">
        <v>0.2</v>
      </c>
      <c r="AA10" s="130">
        <v>7.4999999999999997E-3</v>
      </c>
      <c r="AD10" s="84"/>
    </row>
    <row r="11" spans="2:33" ht="19" customHeight="1" x14ac:dyDescent="0.35">
      <c r="B11" s="10">
        <v>2</v>
      </c>
      <c r="C11" s="108">
        <v>6.3291208780830832E-2</v>
      </c>
      <c r="D11" s="109">
        <v>4.8457915409413355E-2</v>
      </c>
      <c r="E11" s="44">
        <v>3.1911826796493292E-2</v>
      </c>
      <c r="F11" s="44">
        <v>3.1521228780803101E-2</v>
      </c>
      <c r="G11" s="44">
        <v>4.9780249480262384E-2</v>
      </c>
      <c r="H11" s="44">
        <v>2.4782675603133519E-2</v>
      </c>
      <c r="I11" s="44">
        <f t="shared" ref="I11:I19" si="5">IF(  ABS( MAX( D11:H11 ) )  &gt;  ABS(  MIN(D11:H11 ) ),
                                                 (  SUM(D11:H11) - ABS( MAX(D11:H11) ) ) / 4,
                                                  (  SUM(D11:H11) +  ABS( MIN(D11:H11)  )  )   / 4 )</f>
        <v>3.4168411647460817E-2</v>
      </c>
      <c r="J11" s="110">
        <f t="shared" si="4"/>
        <v>-6.8336823294921634E-3</v>
      </c>
      <c r="K11" s="111">
        <f t="shared" ref="K11:K19" si="6">C11+J11</f>
        <v>5.6457526451338669E-2</v>
      </c>
      <c r="M11" s="2">
        <v>4</v>
      </c>
      <c r="N11" s="85">
        <v>5.8791380752807987E-2</v>
      </c>
      <c r="O11" s="85">
        <f t="shared" si="1"/>
        <v>9.1126640166852388E-2</v>
      </c>
      <c r="P11" s="85">
        <f t="shared" si="2"/>
        <v>2.6456121338763593E-2</v>
      </c>
      <c r="Q11" s="86"/>
      <c r="R11" s="87">
        <f t="shared" si="3"/>
        <v>0.81877318273043775</v>
      </c>
      <c r="S11" s="87">
        <f t="shared" si="0"/>
        <v>0.73694816594434676</v>
      </c>
      <c r="T11" s="87">
        <f t="shared" si="0"/>
        <v>0.91265920515720189</v>
      </c>
      <c r="V11" s="29">
        <v>0.55000000000000004</v>
      </c>
      <c r="Y11" s="128">
        <v>3</v>
      </c>
      <c r="Z11" s="129">
        <v>0.2</v>
      </c>
      <c r="AA11" s="130">
        <v>7.4999999999999997E-3</v>
      </c>
      <c r="AD11" s="120" t="s">
        <v>98</v>
      </c>
    </row>
    <row r="12" spans="2:33" ht="19" customHeight="1" x14ac:dyDescent="0.35">
      <c r="B12" s="10">
        <v>3</v>
      </c>
      <c r="C12" s="108">
        <v>6.4869343919278233E-2</v>
      </c>
      <c r="D12" s="109">
        <v>4.9728139636013191E-2</v>
      </c>
      <c r="E12" s="44">
        <v>3.3496489379927441E-2</v>
      </c>
      <c r="F12" s="44">
        <v>3.221770391924994E-2</v>
      </c>
      <c r="G12" s="44">
        <v>4.9772019200126527E-2</v>
      </c>
      <c r="H12" s="44">
        <v>2.6474129165378946E-2</v>
      </c>
      <c r="I12" s="44">
        <f t="shared" si="5"/>
        <v>3.547911552514238E-2</v>
      </c>
      <c r="J12" s="110">
        <f t="shared" si="4"/>
        <v>-7.0958231050284766E-3</v>
      </c>
      <c r="K12" s="111">
        <f t="shared" si="6"/>
        <v>5.777352081424976E-2</v>
      </c>
      <c r="M12" s="2">
        <v>5</v>
      </c>
      <c r="N12" s="85">
        <v>5.9559955722114699E-2</v>
      </c>
      <c r="O12" s="85">
        <f t="shared" si="1"/>
        <v>7.7427942438749106E-2</v>
      </c>
      <c r="P12" s="85">
        <f t="shared" si="2"/>
        <v>4.1691969005480285E-2</v>
      </c>
      <c r="Q12" s="86"/>
      <c r="R12" s="87">
        <f t="shared" si="3"/>
        <v>0.77078825020884356</v>
      </c>
      <c r="S12" s="87">
        <f t="shared" si="0"/>
        <v>0.7149125889579897</v>
      </c>
      <c r="T12" s="87">
        <f t="shared" si="0"/>
        <v>0.83209531775189549</v>
      </c>
      <c r="V12" s="30">
        <v>0.3</v>
      </c>
      <c r="Y12" s="128">
        <v>4</v>
      </c>
      <c r="Z12" s="129">
        <v>0.2</v>
      </c>
      <c r="AA12" s="130">
        <v>7.4999999999999997E-3</v>
      </c>
      <c r="AD12" s="119" t="s">
        <v>99</v>
      </c>
    </row>
    <row r="13" spans="2:33" ht="19" customHeight="1" x14ac:dyDescent="0.35">
      <c r="B13" s="10">
        <v>4</v>
      </c>
      <c r="C13" s="108">
        <v>6.6020732733375498E-2</v>
      </c>
      <c r="D13" s="109">
        <v>5.0466568244859289E-2</v>
      </c>
      <c r="E13" s="44">
        <v>3.4650091723016585E-2</v>
      </c>
      <c r="F13" s="44">
        <v>3.2592102733347783E-2</v>
      </c>
      <c r="G13" s="44">
        <v>4.9737838331749273E-2</v>
      </c>
      <c r="H13" s="44">
        <v>2.760700682329742E-2</v>
      </c>
      <c r="I13" s="44">
        <f t="shared" si="5"/>
        <v>3.6146759902852765E-2</v>
      </c>
      <c r="J13" s="110">
        <f t="shared" si="4"/>
        <v>-7.2293519805705538E-3</v>
      </c>
      <c r="K13" s="111">
        <f t="shared" si="6"/>
        <v>5.8791380752804948E-2</v>
      </c>
      <c r="M13" s="2">
        <v>6</v>
      </c>
      <c r="N13" s="85">
        <v>6.023769177140581E-2</v>
      </c>
      <c r="O13" s="85">
        <f t="shared" si="1"/>
        <v>7.8308999302827559E-2</v>
      </c>
      <c r="P13" s="85">
        <f t="shared" si="2"/>
        <v>4.2166384239984062E-2</v>
      </c>
      <c r="Q13" s="86"/>
      <c r="R13" s="87">
        <f t="shared" si="3"/>
        <v>0.72490681546100011</v>
      </c>
      <c r="S13" s="87">
        <f t="shared" si="0"/>
        <v>0.66055994652502237</v>
      </c>
      <c r="T13" s="87">
        <f t="shared" si="0"/>
        <v>0.79679420469174156</v>
      </c>
      <c r="V13" s="30">
        <v>0.3</v>
      </c>
      <c r="Y13" s="128">
        <v>5</v>
      </c>
      <c r="Z13" s="129">
        <v>0.2</v>
      </c>
      <c r="AA13" s="130">
        <v>7.4999999999999997E-3</v>
      </c>
      <c r="AD13" s="84"/>
    </row>
    <row r="14" spans="2:33" ht="19" customHeight="1" thickBot="1" x14ac:dyDescent="0.4">
      <c r="B14" s="10">
        <v>5</v>
      </c>
      <c r="C14" s="112">
        <v>6.6836205857879083E-2</v>
      </c>
      <c r="D14" s="113">
        <v>5.0918857294606212E-2</v>
      </c>
      <c r="E14" s="45">
        <v>3.5248477199778749E-2</v>
      </c>
      <c r="F14" s="45">
        <v>3.2636185857852107E-2</v>
      </c>
      <c r="G14" s="45">
        <v>4.9434468225506789E-2</v>
      </c>
      <c r="H14" s="45">
        <v>2.8205871432204432E-2</v>
      </c>
      <c r="I14" s="45">
        <f t="shared" si="5"/>
        <v>3.6381250678835519E-2</v>
      </c>
      <c r="J14" s="114">
        <f t="shared" si="4"/>
        <v>-7.2762501357671039E-3</v>
      </c>
      <c r="K14" s="115">
        <f t="shared" si="6"/>
        <v>5.9559955722111979E-2</v>
      </c>
      <c r="M14" s="2">
        <v>7</v>
      </c>
      <c r="N14" s="85">
        <v>6.0824735036086208E-2</v>
      </c>
      <c r="O14" s="85">
        <f t="shared" si="1"/>
        <v>7.9072155546912076E-2</v>
      </c>
      <c r="P14" s="85">
        <f t="shared" si="2"/>
        <v>4.257731452526034E-2</v>
      </c>
      <c r="Q14" s="86"/>
      <c r="R14" s="87">
        <f t="shared" si="3"/>
        <v>0.68126543670656436</v>
      </c>
      <c r="S14" s="87">
        <f t="shared" si="0"/>
        <v>0.6097781245478141</v>
      </c>
      <c r="T14" s="87">
        <f t="shared" si="0"/>
        <v>0.76259901392126861</v>
      </c>
      <c r="V14" s="30">
        <v>0.3</v>
      </c>
      <c r="Y14" s="128">
        <v>6</v>
      </c>
      <c r="Z14" s="129">
        <v>0.2</v>
      </c>
      <c r="AA14" s="130">
        <v>7.4999999999999997E-3</v>
      </c>
      <c r="AC14" s="28"/>
      <c r="AD14" s="84"/>
    </row>
    <row r="15" spans="2:33" ht="19" customHeight="1" x14ac:dyDescent="0.35">
      <c r="B15" s="10">
        <v>6</v>
      </c>
      <c r="C15" s="108">
        <v>6.7527002486575283E-2</v>
      </c>
      <c r="D15" s="109">
        <v>5.1244238081935789E-2</v>
      </c>
      <c r="E15" s="44">
        <v>3.5543588768853107E-2</v>
      </c>
      <c r="F15" s="44">
        <v>3.2552432486549376E-2</v>
      </c>
      <c r="G15" s="44">
        <v>4.9181007383677366E-2</v>
      </c>
      <c r="H15" s="44">
        <v>2.8509185664352676E-2</v>
      </c>
      <c r="I15" s="49">
        <f t="shared" si="5"/>
        <v>3.6446553575858132E-2</v>
      </c>
      <c r="J15" s="110">
        <f t="shared" si="4"/>
        <v>-7.289310715171627E-3</v>
      </c>
      <c r="K15" s="116">
        <f t="shared" si="6"/>
        <v>6.0237691771403659E-2</v>
      </c>
      <c r="M15" s="2">
        <v>8</v>
      </c>
      <c r="N15" s="85">
        <v>6.1307510647740093E-2</v>
      </c>
      <c r="O15" s="85">
        <f t="shared" si="1"/>
        <v>7.0503637244901107E-2</v>
      </c>
      <c r="P15" s="85">
        <f t="shared" si="2"/>
        <v>5.2111384050579079E-2</v>
      </c>
      <c r="Q15" s="86"/>
      <c r="R15" s="87">
        <f t="shared" si="3"/>
        <v>0.64001583260668848</v>
      </c>
      <c r="S15" s="87">
        <f t="shared" si="0"/>
        <v>0.59991386007572456</v>
      </c>
      <c r="T15" s="87">
        <f t="shared" si="0"/>
        <v>0.6831830796436269</v>
      </c>
      <c r="V15" s="29">
        <v>0.15</v>
      </c>
      <c r="Y15" s="128">
        <v>7</v>
      </c>
      <c r="Z15" s="129">
        <v>0.2</v>
      </c>
      <c r="AA15" s="130">
        <v>7.4999999999999997E-3</v>
      </c>
      <c r="AC15" s="28"/>
      <c r="AD15" s="84"/>
    </row>
    <row r="16" spans="2:33" ht="19" customHeight="1" x14ac:dyDescent="0.35">
      <c r="B16" s="10">
        <v>7</v>
      </c>
      <c r="C16" s="108">
        <v>6.8098629125443733E-2</v>
      </c>
      <c r="D16" s="109">
        <v>5.1607387161048957E-2</v>
      </c>
      <c r="E16" s="44">
        <v>3.5623099900694344E-2</v>
      </c>
      <c r="F16" s="44">
        <v>3.2365369125418431E-2</v>
      </c>
      <c r="G16" s="44">
        <v>4.8851187471126822E-2</v>
      </c>
      <c r="H16" s="44">
        <v>2.863822528995108E-2</v>
      </c>
      <c r="I16" s="44">
        <f t="shared" si="5"/>
        <v>3.6369470446797669E-2</v>
      </c>
      <c r="J16" s="110">
        <f t="shared" si="4"/>
        <v>-7.273894089359534E-3</v>
      </c>
      <c r="K16" s="111">
        <f t="shared" si="6"/>
        <v>6.0824735036084196E-2</v>
      </c>
      <c r="M16" s="2">
        <v>9</v>
      </c>
      <c r="N16" s="85">
        <v>6.1708683173374634E-2</v>
      </c>
      <c r="O16" s="85">
        <f t="shared" si="1"/>
        <v>7.0964985649380821E-2</v>
      </c>
      <c r="P16" s="85">
        <f t="shared" si="2"/>
        <v>5.2452380697368441E-2</v>
      </c>
      <c r="Q16" s="86"/>
      <c r="R16" s="87">
        <f t="shared" si="3"/>
        <v>0.6011105654314256</v>
      </c>
      <c r="S16" s="87">
        <f t="shared" si="0"/>
        <v>0.55835471352510724</v>
      </c>
      <c r="T16" s="87">
        <f t="shared" si="0"/>
        <v>0.64755868698731978</v>
      </c>
      <c r="V16" s="29">
        <v>0.15</v>
      </c>
      <c r="Y16" s="128">
        <v>8</v>
      </c>
      <c r="Z16" s="129">
        <v>0.2</v>
      </c>
      <c r="AA16" s="130">
        <v>7.4999999999999997E-3</v>
      </c>
      <c r="AC16" s="28"/>
      <c r="AD16" s="84"/>
    </row>
    <row r="17" spans="2:27" ht="19" customHeight="1" x14ac:dyDescent="0.35">
      <c r="B17" s="10">
        <v>8</v>
      </c>
      <c r="C17" s="108">
        <v>6.8539205669424952E-2</v>
      </c>
      <c r="D17" s="109">
        <v>5.1568289551129354E-2</v>
      </c>
      <c r="E17" s="44">
        <v>3.5534044850589197E-2</v>
      </c>
      <c r="F17" s="44">
        <v>3.2077015669400799E-2</v>
      </c>
      <c r="G17" s="44">
        <v>4.8399453781893698E-2</v>
      </c>
      <c r="H17" s="44">
        <v>2.8623386131848338E-2</v>
      </c>
      <c r="I17" s="44">
        <f t="shared" si="5"/>
        <v>3.6158475108433008E-2</v>
      </c>
      <c r="J17" s="110">
        <f t="shared" si="4"/>
        <v>-7.231695021686602E-3</v>
      </c>
      <c r="K17" s="111">
        <f t="shared" si="6"/>
        <v>6.1307510647738352E-2</v>
      </c>
      <c r="M17" s="2">
        <v>10</v>
      </c>
      <c r="N17" s="85">
        <v>6.2048381531734087E-2</v>
      </c>
      <c r="O17" s="85">
        <f t="shared" si="1"/>
        <v>7.13556387614942E-2</v>
      </c>
      <c r="P17" s="85">
        <f t="shared" si="2"/>
        <v>5.2741124301973974E-2</v>
      </c>
      <c r="Q17" s="86"/>
      <c r="R17" s="87">
        <f t="shared" si="3"/>
        <v>0.56445475543524715</v>
      </c>
      <c r="S17" s="87">
        <f t="shared" si="0"/>
        <v>0.5195534494161681</v>
      </c>
      <c r="T17" s="87">
        <f t="shared" si="0"/>
        <v>0.61368415294848488</v>
      </c>
      <c r="V17" s="29">
        <v>0.15</v>
      </c>
      <c r="Y17" s="128">
        <v>9</v>
      </c>
      <c r="Z17" s="129">
        <v>0.2</v>
      </c>
      <c r="AA17" s="130">
        <v>7.4999999999999997E-3</v>
      </c>
    </row>
    <row r="18" spans="2:27" ht="19" customHeight="1" thickBot="1" x14ac:dyDescent="0.4">
      <c r="B18" s="10">
        <v>9</v>
      </c>
      <c r="C18" s="108">
        <v>6.8884865400234752E-2</v>
      </c>
      <c r="D18" s="109">
        <v>5.1703434542629934E-2</v>
      </c>
      <c r="E18" s="44">
        <v>3.5371678667874606E-2</v>
      </c>
      <c r="F18" s="44">
        <v>3.1732025400211139E-2</v>
      </c>
      <c r="G18" s="44">
        <v>4.791798129056879E-2</v>
      </c>
      <c r="H18" s="44">
        <v>2.8501959178577341E-2</v>
      </c>
      <c r="I18" s="44">
        <f t="shared" si="5"/>
        <v>3.5880911134307969E-2</v>
      </c>
      <c r="J18" s="110">
        <f t="shared" si="4"/>
        <v>-7.1761822268615943E-3</v>
      </c>
      <c r="K18" s="111">
        <f t="shared" si="6"/>
        <v>6.1708683173373156E-2</v>
      </c>
      <c r="M18" s="2">
        <v>11</v>
      </c>
      <c r="N18" s="85">
        <v>6.2156198164478038E-2</v>
      </c>
      <c r="O18" s="85">
        <f t="shared" si="1"/>
        <v>7.1479627889149744E-2</v>
      </c>
      <c r="P18" s="85">
        <f t="shared" si="2"/>
        <v>5.2832768439806332E-2</v>
      </c>
      <c r="Q18" s="86"/>
      <c r="R18" s="87">
        <f t="shared" si="3"/>
        <v>0.53091125053204746</v>
      </c>
      <c r="S18" s="87">
        <f t="shared" si="0"/>
        <v>0.48436065635209313</v>
      </c>
      <c r="T18" s="87">
        <f t="shared" si="0"/>
        <v>0.58240670789176185</v>
      </c>
      <c r="V18" s="29">
        <v>0.15</v>
      </c>
      <c r="Y18" s="131">
        <v>10</v>
      </c>
      <c r="Z18" s="132">
        <v>0.2</v>
      </c>
      <c r="AA18" s="133">
        <v>7.4999999999999997E-3</v>
      </c>
    </row>
    <row r="19" spans="2:27" ht="19" customHeight="1" thickBot="1" x14ac:dyDescent="0.4">
      <c r="B19" s="11">
        <v>10</v>
      </c>
      <c r="C19" s="112">
        <v>6.9166570488629731E-2</v>
      </c>
      <c r="D19" s="113">
        <v>5.1661939309763705E-2</v>
      </c>
      <c r="E19" s="45">
        <v>3.5206665796161607E-2</v>
      </c>
      <c r="F19" s="45">
        <v>3.1368530488607105E-2</v>
      </c>
      <c r="G19" s="45">
        <v>4.7482263742718356E-2</v>
      </c>
      <c r="H19" s="45">
        <v>2.8306319110458444E-2</v>
      </c>
      <c r="I19" s="45">
        <f t="shared" si="5"/>
        <v>3.5590944784486378E-2</v>
      </c>
      <c r="J19" s="114">
        <f t="shared" si="4"/>
        <v>-7.1181889568972759E-3</v>
      </c>
      <c r="K19" s="117">
        <f t="shared" si="6"/>
        <v>6.2048381531732456E-2</v>
      </c>
      <c r="M19" s="2">
        <v>12</v>
      </c>
      <c r="N19" s="85">
        <v>6.2074995913617093E-2</v>
      </c>
      <c r="O19" s="85">
        <f t="shared" si="1"/>
        <v>7.1386245300659651E-2</v>
      </c>
      <c r="P19" s="85">
        <f t="shared" si="2"/>
        <v>5.2763746526574527E-2</v>
      </c>
      <c r="Q19" s="86"/>
      <c r="R19" s="87">
        <f t="shared" si="3"/>
        <v>0.50028257690120093</v>
      </c>
      <c r="S19" s="87">
        <f t="shared" si="0"/>
        <v>0.45250172093112101</v>
      </c>
      <c r="T19" s="87">
        <f t="shared" si="0"/>
        <v>0.55359786812418121</v>
      </c>
      <c r="V19" s="29">
        <v>0.15</v>
      </c>
    </row>
    <row r="20" spans="2:27" ht="19" customHeight="1" x14ac:dyDescent="0.35">
      <c r="M20" s="2">
        <v>13</v>
      </c>
      <c r="N20" s="85">
        <v>6.1879630174543454E-2</v>
      </c>
      <c r="O20" s="85">
        <f t="shared" si="1"/>
        <v>7.1161574700724969E-2</v>
      </c>
      <c r="P20" s="85">
        <f t="shared" si="2"/>
        <v>5.2597685648361932E-2</v>
      </c>
      <c r="Q20" s="86"/>
      <c r="R20" s="87">
        <f t="shared" si="3"/>
        <v>0.47212704209344236</v>
      </c>
      <c r="S20" s="87">
        <f t="shared" si="0"/>
        <v>0.42346028658779145</v>
      </c>
      <c r="T20" s="87">
        <f t="shared" si="0"/>
        <v>0.52688988958575644</v>
      </c>
      <c r="V20" s="29">
        <v>0.15</v>
      </c>
    </row>
    <row r="21" spans="2:27" ht="19" customHeight="1" x14ac:dyDescent="0.35">
      <c r="M21" s="2">
        <v>14</v>
      </c>
      <c r="N21" s="85">
        <v>6.1618157953994723E-2</v>
      </c>
      <c r="O21" s="85">
        <f t="shared" si="1"/>
        <v>7.0860881647093921E-2</v>
      </c>
      <c r="P21" s="85">
        <f t="shared" si="2"/>
        <v>5.2375434260895512E-2</v>
      </c>
      <c r="Q21" s="86"/>
      <c r="R21" s="87">
        <f t="shared" si="3"/>
        <v>0.44609508218426119</v>
      </c>
      <c r="S21" s="87">
        <f t="shared" si="0"/>
        <v>0.39682933467162146</v>
      </c>
      <c r="T21" s="87">
        <f t="shared" si="0"/>
        <v>0.50199053257804405</v>
      </c>
      <c r="V21" s="29">
        <v>0.15</v>
      </c>
    </row>
    <row r="22" spans="2:27" ht="19" customHeight="1" x14ac:dyDescent="0.35">
      <c r="M22" s="2">
        <v>15</v>
      </c>
      <c r="N22" s="85">
        <v>6.1321593627612359E-2</v>
      </c>
      <c r="O22" s="85">
        <f t="shared" si="1"/>
        <v>7.0519832671754212E-2</v>
      </c>
      <c r="P22" s="85">
        <f t="shared" si="2"/>
        <v>5.2123354583470505E-2</v>
      </c>
      <c r="Q22" s="86"/>
      <c r="R22" s="87">
        <f t="shared" si="3"/>
        <v>0.42190871200978614</v>
      </c>
      <c r="S22" s="87">
        <f t="shared" si="0"/>
        <v>0.37228590663691136</v>
      </c>
      <c r="T22" s="87">
        <f t="shared" si="0"/>
        <v>0.47866692065508676</v>
      </c>
      <c r="V22" s="29">
        <v>0.15</v>
      </c>
    </row>
    <row r="23" spans="2:27" ht="19" customHeight="1" x14ac:dyDescent="0.35">
      <c r="B23" s="5"/>
      <c r="C23" s="2" t="s">
        <v>5</v>
      </c>
      <c r="D23" s="140" t="s">
        <v>82</v>
      </c>
      <c r="E23" s="141"/>
      <c r="F23" s="141"/>
      <c r="G23" s="141"/>
      <c r="H23" s="141"/>
      <c r="I23" s="142"/>
      <c r="K23" s="143" t="s">
        <v>20</v>
      </c>
      <c r="M23" s="2">
        <v>16</v>
      </c>
      <c r="N23" s="85">
        <v>6.1009926860355002E-2</v>
      </c>
      <c r="O23" s="85">
        <f t="shared" si="1"/>
        <v>7.0161415889408246E-2</v>
      </c>
      <c r="P23" s="85">
        <f t="shared" si="2"/>
        <v>5.185843783130175E-2</v>
      </c>
      <c r="Q23" s="86"/>
      <c r="R23" s="87">
        <f t="shared" si="3"/>
        <v>0.39934529164919352</v>
      </c>
      <c r="S23" s="87">
        <f t="shared" si="0"/>
        <v>0.34957150619268157</v>
      </c>
      <c r="T23" s="87">
        <f t="shared" si="0"/>
        <v>0.45673250980952051</v>
      </c>
      <c r="V23" s="29">
        <v>0.15</v>
      </c>
    </row>
    <row r="24" spans="2:27" ht="19" customHeight="1" x14ac:dyDescent="0.35">
      <c r="B24" s="3"/>
      <c r="C24" s="4" t="s">
        <v>1</v>
      </c>
      <c r="D24" s="6" t="s">
        <v>0</v>
      </c>
      <c r="E24" s="6" t="s">
        <v>13</v>
      </c>
      <c r="F24" s="6" t="s">
        <v>2</v>
      </c>
      <c r="G24" s="6" t="s">
        <v>3</v>
      </c>
      <c r="H24" s="6" t="s">
        <v>68</v>
      </c>
      <c r="I24" s="7" t="s">
        <v>6</v>
      </c>
      <c r="J24" s="8" t="s">
        <v>7</v>
      </c>
      <c r="K24" s="144"/>
      <c r="M24" s="2">
        <v>17</v>
      </c>
      <c r="N24" s="85">
        <v>6.0695928912552155E-2</v>
      </c>
      <c r="O24" s="85">
        <f t="shared" si="1"/>
        <v>6.9800318249434973E-2</v>
      </c>
      <c r="P24" s="85">
        <f t="shared" si="2"/>
        <v>5.159153957566933E-2</v>
      </c>
      <c r="Q24" s="86"/>
      <c r="R24" s="87">
        <f t="shared" si="3"/>
        <v>0.37822490057200098</v>
      </c>
      <c r="S24" s="87">
        <f t="shared" si="0"/>
        <v>0.32847708239194634</v>
      </c>
      <c r="T24" s="87">
        <f t="shared" si="0"/>
        <v>0.43603678011176272</v>
      </c>
      <c r="V24" s="29">
        <v>0.15</v>
      </c>
    </row>
    <row r="25" spans="2:27" ht="19" customHeight="1" thickBot="1" x14ac:dyDescent="0.4">
      <c r="B25" s="25">
        <v>20821230</v>
      </c>
      <c r="C25" s="2"/>
      <c r="D25" s="2"/>
      <c r="E25" s="2"/>
      <c r="F25" s="2"/>
      <c r="G25" s="2"/>
      <c r="H25" s="2"/>
      <c r="I25" s="2"/>
      <c r="J25" s="2"/>
      <c r="M25" s="2">
        <v>18</v>
      </c>
      <c r="N25" s="85">
        <v>6.0387607656154252E-2</v>
      </c>
      <c r="O25" s="85">
        <f t="shared" si="1"/>
        <v>6.9445748804577379E-2</v>
      </c>
      <c r="P25" s="85">
        <f t="shared" si="2"/>
        <v>5.1329466507731111E-2</v>
      </c>
      <c r="Q25" s="86"/>
      <c r="R25" s="87">
        <f t="shared" si="3"/>
        <v>0.35840060656063194</v>
      </c>
      <c r="S25" s="87">
        <f t="shared" si="0"/>
        <v>0.30883159714035324</v>
      </c>
      <c r="T25" s="87">
        <f t="shared" si="0"/>
        <v>0.41645717978725816</v>
      </c>
      <c r="V25" s="29">
        <v>0.15</v>
      </c>
    </row>
    <row r="26" spans="2:27" ht="19" customHeight="1" x14ac:dyDescent="0.35">
      <c r="B26" s="9">
        <v>1</v>
      </c>
      <c r="C26" s="104">
        <v>5.8349999999997161E-2</v>
      </c>
      <c r="D26" s="105">
        <v>4.3366167737957581E-2</v>
      </c>
      <c r="E26" s="105">
        <v>2.9746196445354665E-2</v>
      </c>
      <c r="F26" s="43">
        <v>2.8154959999968174E-2</v>
      </c>
      <c r="G26" s="43">
        <v>4.7654194343241189E-2</v>
      </c>
      <c r="H26" s="43">
        <v>2.1382000000012079E-2</v>
      </c>
      <c r="I26" s="43">
        <f>IF(  ABS( MAX( D26:H26 ) )  &gt;  ABS(  MIN(D26:H26 ) ),
                                                 (  SUM(D26:H26) - ABS( MAX(D26:H26) ) ) / 4,
                                                  (  SUM(D26:H26) +  ABS( MIN(D26:H26)  )  )   / 4 )</f>
        <v>3.0662331045823124E-2</v>
      </c>
      <c r="J26" s="106">
        <f t="shared" ref="J26:J35" si="7" xml:space="preserve"> IF( I26 &gt; 0, MAX( -$AA9, -I26*$Z9 ), MIN( $AA9, -I26*$Z9 )  )</f>
        <v>-6.1324662091646253E-3</v>
      </c>
      <c r="K26" s="107">
        <f>C26+J26</f>
        <v>5.2217533790832535E-2</v>
      </c>
      <c r="M26" s="2">
        <v>19</v>
      </c>
      <c r="N26" s="85">
        <v>6.0089815268293156E-2</v>
      </c>
      <c r="O26" s="85">
        <f t="shared" si="1"/>
        <v>6.9103287558537119E-2</v>
      </c>
      <c r="P26" s="85">
        <f t="shared" si="2"/>
        <v>5.107634297804918E-2</v>
      </c>
      <c r="Q26" s="86"/>
      <c r="R26" s="87">
        <f t="shared" si="3"/>
        <v>0.33975100614978887</v>
      </c>
      <c r="S26" s="87">
        <f t="shared" si="0"/>
        <v>0.29049335133620724</v>
      </c>
      <c r="T26" s="87">
        <f t="shared" si="0"/>
        <v>0.39789287747592822</v>
      </c>
      <c r="V26" s="29">
        <v>0.15</v>
      </c>
    </row>
    <row r="27" spans="2:27" ht="19" customHeight="1" x14ac:dyDescent="0.35">
      <c r="B27" s="10">
        <v>2</v>
      </c>
      <c r="C27" s="108">
        <v>6.0204231231630656E-2</v>
      </c>
      <c r="D27" s="109">
        <v>4.501659678508263E-2</v>
      </c>
      <c r="E27" s="44">
        <v>3.1187177917366249E-2</v>
      </c>
      <c r="F27" s="44">
        <v>2.8414091231600658E-2</v>
      </c>
      <c r="G27" s="44">
        <v>4.819249796988001E-2</v>
      </c>
      <c r="H27" s="44">
        <v>2.4181955945004052E-2</v>
      </c>
      <c r="I27" s="44">
        <f t="shared" ref="I27:I35" si="8">IF(  ABS( MAX( D27:H27 ) )  &gt;  ABS(  MIN(D27:H27 ) ),
                                                 (  SUM(D27:H27) - ABS( MAX(D27:H27) ) ) / 4,
                                                  (  SUM(D27:H27) +  ABS( MIN(D27:H27)  )  )   / 4 )</f>
        <v>3.2199955469763397E-2</v>
      </c>
      <c r="J27" s="110">
        <f t="shared" si="7"/>
        <v>-6.4399910939526798E-3</v>
      </c>
      <c r="K27" s="111">
        <f t="shared" ref="K27:K35" si="9">C27+J27</f>
        <v>5.3764240137677978E-2</v>
      </c>
      <c r="M27" s="2">
        <v>20</v>
      </c>
      <c r="N27" s="85">
        <v>5.9805313353605616E-2</v>
      </c>
      <c r="O27" s="85">
        <f t="shared" si="1"/>
        <v>6.877611035664645E-2</v>
      </c>
      <c r="P27" s="85">
        <f t="shared" si="2"/>
        <v>5.0834516350564775E-2</v>
      </c>
      <c r="Q27" s="86"/>
      <c r="R27" s="87">
        <f t="shared" si="3"/>
        <v>0.32217452413451059</v>
      </c>
      <c r="S27" s="87">
        <f t="shared" si="0"/>
        <v>0.27334341377355742</v>
      </c>
      <c r="T27" s="87">
        <f t="shared" si="0"/>
        <v>0.3802599403500756</v>
      </c>
      <c r="V27" s="29">
        <v>0.15</v>
      </c>
    </row>
    <row r="28" spans="2:27" ht="19" customHeight="1" x14ac:dyDescent="0.35">
      <c r="B28" s="10">
        <v>3</v>
      </c>
      <c r="C28" s="108">
        <v>6.167526114301114E-2</v>
      </c>
      <c r="D28" s="109">
        <v>4.6282496988531374E-2</v>
      </c>
      <c r="E28" s="44">
        <v>3.2977004686516764E-2</v>
      </c>
      <c r="F28" s="44">
        <v>2.8819711142982429E-2</v>
      </c>
      <c r="G28" s="44">
        <v>5.0276297821967741E-2</v>
      </c>
      <c r="H28" s="44">
        <v>2.6095853799253055E-2</v>
      </c>
      <c r="I28" s="44">
        <f t="shared" si="8"/>
        <v>3.3543766654320906E-2</v>
      </c>
      <c r="J28" s="110">
        <f t="shared" si="7"/>
        <v>-6.7087533308641811E-3</v>
      </c>
      <c r="K28" s="111">
        <f t="shared" si="9"/>
        <v>5.4966507812146959E-2</v>
      </c>
      <c r="M28" s="2">
        <v>21</v>
      </c>
      <c r="N28" s="85">
        <v>5.9535484690870666E-2</v>
      </c>
      <c r="O28" s="85">
        <f t="shared" si="1"/>
        <v>6.8465807394501255E-2</v>
      </c>
      <c r="P28" s="85">
        <f t="shared" si="2"/>
        <v>5.0605161987240063E-2</v>
      </c>
      <c r="Q28" s="86"/>
      <c r="R28" s="87">
        <f t="shared" si="3"/>
        <v>0.30558506413689474</v>
      </c>
      <c r="S28" s="87">
        <f t="shared" si="0"/>
        <v>0.25728064363181491</v>
      </c>
      <c r="T28" s="87">
        <f t="shared" si="0"/>
        <v>0.36348762399301954</v>
      </c>
      <c r="V28" s="29">
        <v>0.15</v>
      </c>
    </row>
    <row r="29" spans="2:27" ht="19" customHeight="1" x14ac:dyDescent="0.35">
      <c r="B29" s="10">
        <v>4</v>
      </c>
      <c r="C29" s="108">
        <v>6.2892614085206411E-2</v>
      </c>
      <c r="D29" s="109">
        <v>4.7086176074048636E-2</v>
      </c>
      <c r="E29" s="44">
        <v>3.4458668855512409E-2</v>
      </c>
      <c r="F29" s="44">
        <v>2.9205194085178965E-2</v>
      </c>
      <c r="G29" s="44">
        <v>4.8084742993975249E-2</v>
      </c>
      <c r="H29" s="44">
        <v>2.7240147158617001E-2</v>
      </c>
      <c r="I29" s="44">
        <f t="shared" si="8"/>
        <v>3.4497546543339253E-2</v>
      </c>
      <c r="J29" s="110">
        <f t="shared" si="7"/>
        <v>-6.8995093086678507E-3</v>
      </c>
      <c r="K29" s="111">
        <f t="shared" si="9"/>
        <v>5.5993104776538558E-2</v>
      </c>
      <c r="M29" s="2">
        <v>22</v>
      </c>
      <c r="N29" s="85">
        <v>5.9280811648027676E-2</v>
      </c>
      <c r="O29" s="85">
        <f t="shared" si="1"/>
        <v>6.8172933395231824E-2</v>
      </c>
      <c r="P29" s="85">
        <f t="shared" si="2"/>
        <v>5.038868990082352E-2</v>
      </c>
      <c r="Q29" s="86"/>
      <c r="R29" s="87">
        <f t="shared" si="3"/>
        <v>0.28990869137213116</v>
      </c>
      <c r="S29" s="87">
        <f t="shared" si="0"/>
        <v>0.24221791644926285</v>
      </c>
      <c r="T29" s="87">
        <f t="shared" si="0"/>
        <v>0.34751552269898245</v>
      </c>
      <c r="V29" s="29">
        <v>0.15</v>
      </c>
    </row>
    <row r="30" spans="2:27" ht="19" customHeight="1" thickBot="1" x14ac:dyDescent="0.4">
      <c r="B30" s="10">
        <v>5</v>
      </c>
      <c r="C30" s="112">
        <v>6.3836559492383316E-2</v>
      </c>
      <c r="D30" s="113">
        <v>4.7614402032590375E-2</v>
      </c>
      <c r="E30" s="45">
        <v>3.5074070315259886E-2</v>
      </c>
      <c r="F30" s="45">
        <v>2.9394079492356617E-2</v>
      </c>
      <c r="G30" s="45">
        <v>4.8049736954474564E-2</v>
      </c>
      <c r="H30" s="45">
        <v>2.7814458664387809E-2</v>
      </c>
      <c r="I30" s="45">
        <f t="shared" si="8"/>
        <v>3.4974252626148672E-2</v>
      </c>
      <c r="J30" s="114">
        <f t="shared" si="7"/>
        <v>-6.9948505252297351E-3</v>
      </c>
      <c r="K30" s="115">
        <f t="shared" si="9"/>
        <v>5.6841708967153584E-2</v>
      </c>
      <c r="M30" s="2">
        <v>23</v>
      </c>
      <c r="N30" s="85">
        <v>5.9041198823978513E-2</v>
      </c>
      <c r="O30" s="85">
        <f t="shared" si="1"/>
        <v>6.7897378647575279E-2</v>
      </c>
      <c r="P30" s="85">
        <f t="shared" si="2"/>
        <v>5.0185019000381734E-2</v>
      </c>
      <c r="Q30" s="86"/>
      <c r="R30" s="87">
        <f t="shared" si="3"/>
        <v>0.27508110128548852</v>
      </c>
      <c r="S30" s="87">
        <f t="shared" si="0"/>
        <v>0.22807925710873458</v>
      </c>
      <c r="T30" s="87">
        <f t="shared" si="0"/>
        <v>0.33229138231314637</v>
      </c>
      <c r="V30" s="29">
        <v>0.15</v>
      </c>
    </row>
    <row r="31" spans="2:27" ht="19" customHeight="1" x14ac:dyDescent="0.35">
      <c r="B31" s="10">
        <v>6</v>
      </c>
      <c r="C31" s="108">
        <v>6.4555014188580229E-2</v>
      </c>
      <c r="D31" s="109">
        <v>4.8072866453490626E-2</v>
      </c>
      <c r="E31" s="44">
        <v>3.5205501771972347E-2</v>
      </c>
      <c r="F31" s="44">
        <v>2.937803418855478E-2</v>
      </c>
      <c r="G31" s="44">
        <v>4.7934711928126594E-2</v>
      </c>
      <c r="H31" s="44">
        <v>2.7992264201924355E-2</v>
      </c>
      <c r="I31" s="49">
        <f t="shared" si="8"/>
        <v>3.5127628022644519E-2</v>
      </c>
      <c r="J31" s="110">
        <f t="shared" si="7"/>
        <v>-7.0255256045289038E-3</v>
      </c>
      <c r="K31" s="116">
        <f t="shared" si="9"/>
        <v>5.7529488584051325E-2</v>
      </c>
      <c r="M31" s="2">
        <v>24</v>
      </c>
      <c r="N31" s="85">
        <v>5.8816190786171729E-2</v>
      </c>
      <c r="O31" s="85">
        <f t="shared" si="1"/>
        <v>6.7638619404097489E-2</v>
      </c>
      <c r="P31" s="85">
        <f t="shared" si="2"/>
        <v>4.999376216824597E-2</v>
      </c>
      <c r="Q31" s="86"/>
      <c r="R31" s="87">
        <f t="shared" si="3"/>
        <v>0.26104568518439242</v>
      </c>
      <c r="S31" s="87">
        <f t="shared" si="0"/>
        <v>0.21479765566869988</v>
      </c>
      <c r="T31" s="87">
        <f t="shared" si="0"/>
        <v>0.3177694214611409</v>
      </c>
      <c r="V31" s="29">
        <v>0.15</v>
      </c>
    </row>
    <row r="32" spans="2:27" ht="19" customHeight="1" x14ac:dyDescent="0.35">
      <c r="B32" s="10">
        <v>7</v>
      </c>
      <c r="C32" s="108">
        <v>6.5133362244711224E-2</v>
      </c>
      <c r="D32" s="109">
        <v>4.833549298955675E-2</v>
      </c>
      <c r="E32" s="44">
        <v>3.5156578221212875E-2</v>
      </c>
      <c r="F32" s="44">
        <v>2.9226302244686808E-2</v>
      </c>
      <c r="G32" s="44">
        <v>4.7401149180448243E-2</v>
      </c>
      <c r="H32" s="44">
        <v>2.7988548221354215E-2</v>
      </c>
      <c r="I32" s="44">
        <f t="shared" si="8"/>
        <v>3.4943144466925535E-2</v>
      </c>
      <c r="J32" s="110">
        <f t="shared" si="7"/>
        <v>-6.9886288933851074E-3</v>
      </c>
      <c r="K32" s="111">
        <f t="shared" si="9"/>
        <v>5.8144733351326118E-2</v>
      </c>
      <c r="M32" s="2">
        <v>25</v>
      </c>
      <c r="N32" s="85">
        <v>5.8605118688387359E-2</v>
      </c>
      <c r="O32" s="85">
        <f t="shared" si="1"/>
        <v>6.7395886491645463E-2</v>
      </c>
      <c r="P32" s="85">
        <f t="shared" si="2"/>
        <v>4.9814350885129255E-2</v>
      </c>
      <c r="Q32" s="86"/>
      <c r="R32" s="87">
        <f t="shared" si="3"/>
        <v>0.24775204876824625</v>
      </c>
      <c r="S32" s="87">
        <f t="shared" si="0"/>
        <v>0.20231339710152735</v>
      </c>
      <c r="T32" s="87">
        <f t="shared" si="0"/>
        <v>0.30390904194503449</v>
      </c>
      <c r="V32" s="29">
        <v>0.15</v>
      </c>
    </row>
    <row r="33" spans="2:22" ht="19" customHeight="1" x14ac:dyDescent="0.35">
      <c r="B33" s="10">
        <v>8</v>
      </c>
      <c r="C33" s="108">
        <v>6.562172397076993E-2</v>
      </c>
      <c r="D33" s="109">
        <v>4.8451860514732381E-2</v>
      </c>
      <c r="E33" s="44">
        <v>3.5065079612289329E-2</v>
      </c>
      <c r="F33" s="44">
        <v>2.8986143970746392E-2</v>
      </c>
      <c r="G33" s="44">
        <v>4.7173858388307899E-2</v>
      </c>
      <c r="H33" s="44">
        <v>2.7909075579290787E-2</v>
      </c>
      <c r="I33" s="44">
        <f t="shared" si="8"/>
        <v>3.4783539387658602E-2</v>
      </c>
      <c r="J33" s="110">
        <f t="shared" si="7"/>
        <v>-6.9567078775317204E-3</v>
      </c>
      <c r="K33" s="111">
        <f t="shared" si="9"/>
        <v>5.8665016093238209E-2</v>
      </c>
      <c r="M33" s="2">
        <v>26</v>
      </c>
      <c r="N33" s="85">
        <v>5.8407198441027486E-2</v>
      </c>
      <c r="O33" s="85">
        <f t="shared" si="1"/>
        <v>6.7168278207181603E-2</v>
      </c>
      <c r="P33" s="85">
        <f t="shared" si="2"/>
        <v>4.9646118674873362E-2</v>
      </c>
      <c r="Q33" s="86"/>
      <c r="R33" s="87">
        <f t="shared" si="3"/>
        <v>0.23515487399958834</v>
      </c>
      <c r="S33" s="87">
        <f t="shared" si="0"/>
        <v>0.19057277789462509</v>
      </c>
      <c r="T33" s="87">
        <f t="shared" si="0"/>
        <v>0.29067383656013257</v>
      </c>
      <c r="V33" s="29">
        <v>0.15</v>
      </c>
    </row>
    <row r="34" spans="2:22" ht="19" customHeight="1" x14ac:dyDescent="0.35">
      <c r="B34" s="10">
        <v>9</v>
      </c>
      <c r="C34" s="108">
        <v>6.6036115638707704E-2</v>
      </c>
      <c r="D34" s="109">
        <v>4.8545914995443251E-2</v>
      </c>
      <c r="E34" s="44">
        <v>3.4969855151476548E-2</v>
      </c>
      <c r="F34" s="44">
        <v>2.8693655638684756E-2</v>
      </c>
      <c r="G34" s="44">
        <v>4.7192120402063553E-2</v>
      </c>
      <c r="H34" s="44">
        <v>2.7759932572440915E-2</v>
      </c>
      <c r="I34" s="44">
        <f t="shared" si="8"/>
        <v>3.4653890941166443E-2</v>
      </c>
      <c r="J34" s="110">
        <f t="shared" si="7"/>
        <v>-6.9307781882332886E-3</v>
      </c>
      <c r="K34" s="111">
        <f t="shared" si="9"/>
        <v>5.9105337450474416E-2</v>
      </c>
      <c r="M34" s="2">
        <v>27</v>
      </c>
      <c r="N34" s="85">
        <v>5.8221595780048485E-2</v>
      </c>
      <c r="O34" s="85">
        <f t="shared" si="1"/>
        <v>6.6954835147055747E-2</v>
      </c>
      <c r="P34" s="85">
        <f t="shared" si="2"/>
        <v>4.948835641304121E-2</v>
      </c>
      <c r="Q34" s="86"/>
      <c r="R34" s="87">
        <f t="shared" si="3"/>
        <v>0.22321304122074739</v>
      </c>
      <c r="S34" s="87">
        <f t="shared" si="0"/>
        <v>0.1795271141054515</v>
      </c>
      <c r="T34" s="87">
        <f t="shared" si="0"/>
        <v>0.27803082398525203</v>
      </c>
      <c r="V34" s="29">
        <v>0.15</v>
      </c>
    </row>
    <row r="35" spans="2:22" ht="19" customHeight="1" thickBot="1" x14ac:dyDescent="0.4">
      <c r="B35" s="11">
        <v>10</v>
      </c>
      <c r="C35" s="112">
        <v>6.638435144186805E-2</v>
      </c>
      <c r="D35" s="113">
        <v>4.8570994704259851E-2</v>
      </c>
      <c r="E35" s="45">
        <v>3.4885887163909723E-2</v>
      </c>
      <c r="F35" s="45">
        <v>2.8366101441846148E-2</v>
      </c>
      <c r="G35" s="45">
        <v>4.7287298985587478E-2</v>
      </c>
      <c r="H35" s="45">
        <v>2.7560416367196527E-2</v>
      </c>
      <c r="I35" s="45">
        <f t="shared" si="8"/>
        <v>3.4524925989634969E-2</v>
      </c>
      <c r="J35" s="114">
        <f t="shared" si="7"/>
        <v>-6.904985197926994E-3</v>
      </c>
      <c r="K35" s="117">
        <f t="shared" si="9"/>
        <v>5.9479366243941054E-2</v>
      </c>
      <c r="M35" s="2">
        <v>28</v>
      </c>
      <c r="N35" s="85">
        <v>5.8047468694492732E-2</v>
      </c>
      <c r="O35" s="85">
        <f t="shared" si="1"/>
        <v>6.6754588998666639E-2</v>
      </c>
      <c r="P35" s="85">
        <f t="shared" si="2"/>
        <v>4.9340348390318818E-2</v>
      </c>
      <c r="Q35" s="86"/>
      <c r="R35" s="87">
        <f t="shared" si="3"/>
        <v>0.21188894859443597</v>
      </c>
      <c r="S35" s="87">
        <f t="shared" si="0"/>
        <v>0.16913196927776702</v>
      </c>
      <c r="T35" s="87">
        <f t="shared" si="0"/>
        <v>0.26594985694685647</v>
      </c>
      <c r="V35" s="29">
        <v>0.15</v>
      </c>
    </row>
    <row r="36" spans="2:22" ht="19" customHeight="1" x14ac:dyDescent="0.35">
      <c r="M36" s="2">
        <v>29</v>
      </c>
      <c r="N36" s="85">
        <v>5.7883994381553228E-2</v>
      </c>
      <c r="O36" s="85">
        <f t="shared" si="1"/>
        <v>6.6566593538786203E-2</v>
      </c>
      <c r="P36" s="85">
        <f t="shared" si="2"/>
        <v>4.9201395224320245E-2</v>
      </c>
      <c r="Q36" s="86"/>
      <c r="R36" s="87">
        <f t="shared" si="3"/>
        <v>0.20114798127675856</v>
      </c>
      <c r="S36" s="87">
        <f t="shared" si="0"/>
        <v>0.15934654851937513</v>
      </c>
      <c r="T36" s="87">
        <f t="shared" si="0"/>
        <v>0.25440316259065537</v>
      </c>
      <c r="V36" s="29">
        <v>0.15</v>
      </c>
    </row>
    <row r="37" spans="2:22" ht="19" customHeight="1" x14ac:dyDescent="0.35">
      <c r="M37" s="2">
        <v>30</v>
      </c>
      <c r="N37" s="85">
        <v>5.7730385662907224E-2</v>
      </c>
      <c r="O37" s="85">
        <f t="shared" si="1"/>
        <v>6.63899435123433E-2</v>
      </c>
      <c r="P37" s="85">
        <f t="shared" si="2"/>
        <v>4.9070827813471142E-2</v>
      </c>
      <c r="Q37" s="86"/>
      <c r="R37" s="87">
        <f t="shared" si="3"/>
        <v>0.19095809435207114</v>
      </c>
      <c r="S37" s="87">
        <f t="shared" si="0"/>
        <v>0.15013321846518593</v>
      </c>
      <c r="T37" s="87">
        <f t="shared" si="0"/>
        <v>0.24336498375666085</v>
      </c>
      <c r="V37" s="29">
        <v>0.15</v>
      </c>
    </row>
    <row r="38" spans="2:22" ht="19" customHeight="1" x14ac:dyDescent="0.35">
      <c r="M38" s="2">
        <v>31</v>
      </c>
      <c r="N38" s="85">
        <v>5.7585900267232093E-2</v>
      </c>
      <c r="O38" s="85">
        <f t="shared" si="1"/>
        <v>6.6223785307316901E-2</v>
      </c>
      <c r="P38" s="85">
        <f t="shared" si="2"/>
        <v>4.8948015227147278E-2</v>
      </c>
      <c r="Q38" s="86"/>
      <c r="R38" s="87">
        <f t="shared" si="3"/>
        <v>0.18128948235307679</v>
      </c>
      <c r="S38" s="87">
        <f t="shared" si="0"/>
        <v>0.14145712291034951</v>
      </c>
      <c r="T38" s="87">
        <f t="shared" si="0"/>
        <v>0.23281129731837141</v>
      </c>
      <c r="V38" s="29">
        <v>0.15</v>
      </c>
    </row>
    <row r="39" spans="2:22" ht="19" customHeight="1" x14ac:dyDescent="0.35">
      <c r="B39" s="5"/>
      <c r="C39" s="2" t="s">
        <v>5</v>
      </c>
      <c r="D39" s="140" t="s">
        <v>82</v>
      </c>
      <c r="E39" s="141"/>
      <c r="F39" s="141"/>
      <c r="G39" s="141"/>
      <c r="H39" s="141"/>
      <c r="I39" s="142"/>
      <c r="K39" s="143" t="s">
        <v>20</v>
      </c>
      <c r="M39" s="2">
        <v>32</v>
      </c>
      <c r="N39" s="85">
        <v>5.7449845331991156E-2</v>
      </c>
      <c r="O39" s="85">
        <f t="shared" si="1"/>
        <v>6.6067322131789827E-2</v>
      </c>
      <c r="P39" s="85">
        <f t="shared" si="2"/>
        <v>4.8832368532192479E-2</v>
      </c>
      <c r="Q39" s="86"/>
      <c r="R39" s="87">
        <f t="shared" si="3"/>
        <v>0.17211431483578238</v>
      </c>
      <c r="S39" s="87">
        <f t="shared" si="0"/>
        <v>0.13328587143391296</v>
      </c>
      <c r="T39" s="87">
        <f t="shared" si="0"/>
        <v>0.22271959144327155</v>
      </c>
      <c r="V39" s="29">
        <v>0.15</v>
      </c>
    </row>
    <row r="40" spans="2:22" ht="19" customHeight="1" x14ac:dyDescent="0.35">
      <c r="B40" s="3"/>
      <c r="C40" s="4" t="s">
        <v>1</v>
      </c>
      <c r="D40" s="6" t="s">
        <v>0</v>
      </c>
      <c r="E40" s="6" t="s">
        <v>13</v>
      </c>
      <c r="F40" s="6" t="s">
        <v>2</v>
      </c>
      <c r="G40" s="6" t="s">
        <v>3</v>
      </c>
      <c r="H40" s="6" t="s">
        <v>68</v>
      </c>
      <c r="I40" s="7" t="s">
        <v>6</v>
      </c>
      <c r="J40" s="8" t="s">
        <v>7</v>
      </c>
      <c r="K40" s="144"/>
      <c r="M40" s="2">
        <v>33</v>
      </c>
      <c r="N40" s="85">
        <v>5.7321578750477054E-2</v>
      </c>
      <c r="O40" s="85">
        <f t="shared" si="1"/>
        <v>6.59198155630486E-2</v>
      </c>
      <c r="P40" s="85">
        <f t="shared" si="2"/>
        <v>4.8723341937905493E-2</v>
      </c>
      <c r="Q40" s="86"/>
      <c r="R40" s="87">
        <f t="shared" si="3"/>
        <v>0.16340652249737278</v>
      </c>
      <c r="S40" s="87">
        <f t="shared" si="0"/>
        <v>0.1255892839756636</v>
      </c>
      <c r="T40" s="87">
        <f t="shared" si="0"/>
        <v>0.21306868797231826</v>
      </c>
      <c r="V40" s="29">
        <v>0.15</v>
      </c>
    </row>
    <row r="41" spans="2:22" ht="19" customHeight="1" thickBot="1" x14ac:dyDescent="0.4">
      <c r="B41" s="25">
        <v>20821130</v>
      </c>
      <c r="C41" s="2"/>
      <c r="D41" s="2"/>
      <c r="E41" s="2"/>
      <c r="F41" s="2"/>
      <c r="G41" s="2"/>
      <c r="H41" s="2"/>
      <c r="I41" s="2"/>
      <c r="J41" s="2"/>
      <c r="M41" s="2">
        <v>34</v>
      </c>
      <c r="N41" s="85">
        <v>5.7200508485611312E-2</v>
      </c>
      <c r="O41" s="85">
        <f t="shared" si="1"/>
        <v>6.5780584758452998E-2</v>
      </c>
      <c r="P41" s="85">
        <f t="shared" si="2"/>
        <v>4.8620432212769613E-2</v>
      </c>
      <c r="Q41" s="86"/>
      <c r="R41" s="87">
        <f t="shared" si="3"/>
        <v>0.15514162211192173</v>
      </c>
      <c r="S41" s="87">
        <f t="shared" si="0"/>
        <v>0.11833917855241993</v>
      </c>
      <c r="T41" s="87">
        <f t="shared" si="0"/>
        <v>0.2038385994197644</v>
      </c>
      <c r="V41" s="29">
        <v>0.15</v>
      </c>
    </row>
    <row r="42" spans="2:22" ht="19" customHeight="1" x14ac:dyDescent="0.35">
      <c r="B42" s="9">
        <v>1</v>
      </c>
      <c r="C42" s="104">
        <v>5.8524999999997968E-2</v>
      </c>
      <c r="D42" s="105">
        <v>4.3440353157306537E-2</v>
      </c>
      <c r="E42" s="105">
        <v>3.1607199418966433E-2</v>
      </c>
      <c r="F42" s="43">
        <v>2.8587119999988832E-2</v>
      </c>
      <c r="G42" s="43">
        <v>4.7581194963816673E-2</v>
      </c>
      <c r="H42" s="43">
        <v>2.2169999999994215E-2</v>
      </c>
      <c r="I42" s="43">
        <f>IF(  ABS( MAX( D42:H42 ) )  &gt;  ABS(  MIN(D42:H42 ) ),
                                                 (  SUM(D42:H42) - ABS( MAX(D42:H42) ) ) / 4,
                                                  (  SUM(D42:H42) +  ABS( MIN(D42:H42)  )  )   / 4 )</f>
        <v>3.1451168144064012E-2</v>
      </c>
      <c r="J42" s="106">
        <f t="shared" ref="J42:J51" si="10" xml:space="preserve"> IF( I42 &gt; 0, MAX( -$AA$9, -I42*$Z9 ), MIN( $AA9, -I42*$Z9 )  )</f>
        <v>-6.2902336288128032E-3</v>
      </c>
      <c r="K42" s="107">
        <f>C42+J42</f>
        <v>5.2234766371185168E-2</v>
      </c>
      <c r="M42" s="2">
        <v>35</v>
      </c>
      <c r="N42" s="85">
        <v>5.7086090621033758E-2</v>
      </c>
      <c r="O42" s="85">
        <f t="shared" si="1"/>
        <v>6.5649004214188816E-2</v>
      </c>
      <c r="P42" s="85">
        <f t="shared" si="2"/>
        <v>4.8523177027878693E-2</v>
      </c>
      <c r="Q42" s="86"/>
      <c r="R42" s="87">
        <f t="shared" si="3"/>
        <v>0.1472965714151766</v>
      </c>
      <c r="S42" s="87">
        <f t="shared" si="0"/>
        <v>0.11150919246177197</v>
      </c>
      <c r="T42" s="87">
        <f t="shared" si="0"/>
        <v>0.19501041260700461</v>
      </c>
      <c r="V42" s="29">
        <v>0.15</v>
      </c>
    </row>
    <row r="43" spans="2:22" ht="19" customHeight="1" x14ac:dyDescent="0.35">
      <c r="B43" s="10">
        <v>2</v>
      </c>
      <c r="C43" s="108">
        <v>6.0534076682222437E-2</v>
      </c>
      <c r="D43" s="109">
        <v>4.5347258298553683E-2</v>
      </c>
      <c r="E43" s="44">
        <v>3.3668786070246259E-2</v>
      </c>
      <c r="F43" s="44">
        <v>2.9128406682212615E-2</v>
      </c>
      <c r="G43" s="44">
        <v>4.9232648113219035E-2</v>
      </c>
      <c r="H43" s="44">
        <v>2.5135706234109767E-2</v>
      </c>
      <c r="I43" s="44">
        <f t="shared" ref="I43:I51" si="11">IF(  ABS( MAX( D43:H43 ) )  &gt;  ABS(  MIN(D43:H43 ) ),
                                                 (  SUM(D43:H43) - ABS( MAX(D43:H43) ) ) / 4,
                                                  (  SUM(D43:H43) +  ABS( MIN(D43:H43)  )  )   / 4 )</f>
        <v>3.3320039321280581E-2</v>
      </c>
      <c r="J43" s="110">
        <f t="shared" si="10"/>
        <v>-6.6640078642561168E-3</v>
      </c>
      <c r="K43" s="111">
        <f t="shared" ref="K43:K51" si="12">C43+J43</f>
        <v>5.387006881796632E-2</v>
      </c>
      <c r="M43" s="2">
        <v>36</v>
      </c>
      <c r="N43" s="85">
        <v>5.6977826675471022E-2</v>
      </c>
      <c r="O43" s="85">
        <f t="shared" si="1"/>
        <v>6.5524500676791664E-2</v>
      </c>
      <c r="P43" s="85">
        <f t="shared" si="2"/>
        <v>4.8431152674150366E-2</v>
      </c>
      <c r="Q43" s="86"/>
      <c r="R43" s="87">
        <f t="shared" si="3"/>
        <v>0.13984964722356188</v>
      </c>
      <c r="S43" s="87">
        <f t="shared" si="0"/>
        <v>0.10507462968850467</v>
      </c>
      <c r="T43" s="87">
        <f t="shared" si="0"/>
        <v>0.18656619285350859</v>
      </c>
      <c r="V43" s="29">
        <v>0.15</v>
      </c>
    </row>
    <row r="44" spans="2:22" ht="19" customHeight="1" x14ac:dyDescent="0.35">
      <c r="B44" s="10">
        <v>3</v>
      </c>
      <c r="C44" s="108">
        <v>6.2190571012359364E-2</v>
      </c>
      <c r="D44" s="109">
        <v>4.6695536903515578E-2</v>
      </c>
      <c r="E44" s="44">
        <v>3.5586736085130743E-2</v>
      </c>
      <c r="F44" s="44">
        <v>2.9625981012349589E-2</v>
      </c>
      <c r="G44" s="44">
        <v>4.8381220096380906E-2</v>
      </c>
      <c r="H44" s="44">
        <v>2.7213096117748137E-2</v>
      </c>
      <c r="I44" s="44">
        <f t="shared" si="11"/>
        <v>3.4780337529686012E-2</v>
      </c>
      <c r="J44" s="110">
        <f t="shared" si="10"/>
        <v>-6.9560675059372025E-3</v>
      </c>
      <c r="K44" s="111">
        <f t="shared" si="12"/>
        <v>5.5234503506422158E-2</v>
      </c>
      <c r="M44" s="2">
        <v>37</v>
      </c>
      <c r="N44" s="85">
        <v>5.6875260535918404E-2</v>
      </c>
      <c r="O44" s="85">
        <f t="shared" si="1"/>
        <v>6.5406549616306153E-2</v>
      </c>
      <c r="P44" s="85">
        <f t="shared" si="2"/>
        <v>4.834397145553064E-2</v>
      </c>
      <c r="Q44" s="86"/>
      <c r="R44" s="87">
        <f t="shared" si="3"/>
        <v>0.13278034169660524</v>
      </c>
      <c r="S44" s="87">
        <f t="shared" si="0"/>
        <v>9.9012329001810576E-2</v>
      </c>
      <c r="T44" s="87">
        <f t="shared" si="0"/>
        <v>0.17848890409851273</v>
      </c>
      <c r="V44" s="29">
        <v>0.15</v>
      </c>
    </row>
    <row r="45" spans="2:22" ht="19" customHeight="1" x14ac:dyDescent="0.35">
      <c r="B45" s="10">
        <v>4</v>
      </c>
      <c r="C45" s="108">
        <v>6.3394242738018525E-2</v>
      </c>
      <c r="D45" s="109">
        <v>4.7485757907175019E-2</v>
      </c>
      <c r="E45" s="44">
        <v>3.6681565508990488E-2</v>
      </c>
      <c r="F45" s="44">
        <v>2.9911812738009136E-2</v>
      </c>
      <c r="G45" s="44">
        <v>4.8455255732807956E-2</v>
      </c>
      <c r="H45" s="44">
        <v>2.8339820489799106E-2</v>
      </c>
      <c r="I45" s="44">
        <f t="shared" si="11"/>
        <v>3.5604739160993437E-2</v>
      </c>
      <c r="J45" s="110">
        <f t="shared" si="10"/>
        <v>-7.1209478321986874E-3</v>
      </c>
      <c r="K45" s="111">
        <f t="shared" si="12"/>
        <v>5.6273294905819837E-2</v>
      </c>
      <c r="M45" s="2">
        <v>38</v>
      </c>
      <c r="N45" s="85">
        <v>5.6777975246449008E-2</v>
      </c>
      <c r="O45" s="85">
        <f t="shared" si="1"/>
        <v>6.5294671533416351E-2</v>
      </c>
      <c r="P45" s="85">
        <f t="shared" si="2"/>
        <v>4.8261278959481659E-2</v>
      </c>
      <c r="Q45" s="86"/>
      <c r="R45" s="87">
        <f t="shared" si="3"/>
        <v>0.1260692728767023</v>
      </c>
      <c r="S45" s="87">
        <f t="shared" si="0"/>
        <v>9.3300548560015142E-2</v>
      </c>
      <c r="T45" s="87">
        <f t="shared" si="0"/>
        <v>0.17076234142878122</v>
      </c>
      <c r="V45" s="29">
        <v>0.15</v>
      </c>
    </row>
    <row r="46" spans="2:22" ht="19" customHeight="1" thickBot="1" x14ac:dyDescent="0.4">
      <c r="B46" s="10">
        <v>5</v>
      </c>
      <c r="C46" s="112">
        <v>6.4405558450623568E-2</v>
      </c>
      <c r="D46" s="113">
        <v>4.8081379012597791E-2</v>
      </c>
      <c r="E46" s="45">
        <v>3.7315210808386068E-2</v>
      </c>
      <c r="F46" s="45">
        <v>3.0162028450614775E-2</v>
      </c>
      <c r="G46" s="45">
        <v>4.8377335568145163E-2</v>
      </c>
      <c r="H46" s="45">
        <v>2.898319930150528E-2</v>
      </c>
      <c r="I46" s="45">
        <f t="shared" si="11"/>
        <v>3.6135454393275979E-2</v>
      </c>
      <c r="J46" s="114">
        <f t="shared" si="10"/>
        <v>-7.2270908786551957E-3</v>
      </c>
      <c r="K46" s="115">
        <f t="shared" si="12"/>
        <v>5.7178467571968372E-2</v>
      </c>
      <c r="M46" s="2">
        <v>39</v>
      </c>
      <c r="N46" s="85">
        <v>5.6685589806996672E-2</v>
      </c>
      <c r="O46" s="85">
        <f t="shared" si="1"/>
        <v>6.5188428278046162E-2</v>
      </c>
      <c r="P46" s="85">
        <f t="shared" si="2"/>
        <v>4.8182751335947169E-2</v>
      </c>
      <c r="Q46" s="86"/>
      <c r="R46" s="87">
        <f t="shared" si="3"/>
        <v>0.1196981065637916</v>
      </c>
      <c r="S46" s="87">
        <f t="shared" si="0"/>
        <v>8.7918863835761127E-2</v>
      </c>
      <c r="T46" s="87">
        <f t="shared" si="0"/>
        <v>0.16337107332432119</v>
      </c>
      <c r="V46" s="29">
        <v>0.15</v>
      </c>
    </row>
    <row r="47" spans="2:22" ht="19" customHeight="1" x14ac:dyDescent="0.35">
      <c r="B47" s="10">
        <v>6</v>
      </c>
      <c r="C47" s="108">
        <v>6.5211536487844723E-2</v>
      </c>
      <c r="D47" s="109">
        <v>4.862740770245022E-2</v>
      </c>
      <c r="E47" s="44">
        <v>3.7645553494785933E-2</v>
      </c>
      <c r="F47" s="44">
        <v>3.0300146487836077E-2</v>
      </c>
      <c r="G47" s="44">
        <v>4.8348665095474974E-2</v>
      </c>
      <c r="H47" s="44">
        <v>2.9260344555496198E-2</v>
      </c>
      <c r="I47" s="49">
        <f t="shared" si="11"/>
        <v>3.6388677408398296E-2</v>
      </c>
      <c r="J47" s="110">
        <f t="shared" si="10"/>
        <v>-7.2777354816796593E-3</v>
      </c>
      <c r="K47" s="116">
        <f t="shared" si="12"/>
        <v>5.7933801006165062E-2</v>
      </c>
      <c r="M47" s="2">
        <v>40</v>
      </c>
      <c r="N47" s="85">
        <v>5.6597756079394435E-2</v>
      </c>
      <c r="O47" s="85">
        <f t="shared" si="1"/>
        <v>6.5087419491303589E-2</v>
      </c>
      <c r="P47" s="85">
        <f t="shared" si="2"/>
        <v>4.8108092667485267E-2</v>
      </c>
      <c r="Q47" s="86"/>
      <c r="R47" s="87">
        <f t="shared" si="3"/>
        <v>0.11364948727950076</v>
      </c>
      <c r="S47" s="87">
        <f t="shared" si="0"/>
        <v>8.2848076422441352E-2</v>
      </c>
      <c r="T47" s="87">
        <f t="shared" si="0"/>
        <v>0.15630039156928538</v>
      </c>
      <c r="V47" s="29">
        <v>0.15</v>
      </c>
    </row>
    <row r="48" spans="2:22" ht="19" customHeight="1" x14ac:dyDescent="0.35">
      <c r="B48" s="10">
        <v>7</v>
      </c>
      <c r="C48" s="108">
        <v>6.5893379459448287E-2</v>
      </c>
      <c r="D48" s="109">
        <v>4.8993501753171964E-2</v>
      </c>
      <c r="E48" s="44">
        <v>3.7763386576472824E-2</v>
      </c>
      <c r="F48" s="44">
        <v>3.0361459459440132E-2</v>
      </c>
      <c r="G48" s="44">
        <v>4.8186136528533208E-2</v>
      </c>
      <c r="H48" s="44">
        <v>2.9352044757377849E-2</v>
      </c>
      <c r="I48" s="44">
        <f t="shared" si="11"/>
        <v>3.6415756830456003E-2</v>
      </c>
      <c r="J48" s="110">
        <f t="shared" si="10"/>
        <v>-7.2831513660912006E-3</v>
      </c>
      <c r="K48" s="111">
        <f t="shared" si="12"/>
        <v>5.8610228093357086E-2</v>
      </c>
      <c r="M48" s="2">
        <v>41</v>
      </c>
      <c r="N48" s="85">
        <v>5.6514155858745641E-2</v>
      </c>
      <c r="O48" s="85">
        <f t="shared" si="1"/>
        <v>6.4991279237557487E-2</v>
      </c>
      <c r="P48" s="85">
        <f t="shared" si="2"/>
        <v>4.8037032479933794E-2</v>
      </c>
      <c r="Q48" s="86"/>
      <c r="R48" s="87">
        <f t="shared" si="3"/>
        <v>0.10790697660145254</v>
      </c>
      <c r="S48" s="87">
        <f t="shared" si="0"/>
        <v>7.8070131844696383E-2</v>
      </c>
      <c r="T48" s="87">
        <f t="shared" si="0"/>
        <v>0.14953626725769034</v>
      </c>
      <c r="V48" s="29">
        <v>0.15</v>
      </c>
    </row>
    <row r="49" spans="2:22" ht="19" customHeight="1" x14ac:dyDescent="0.35">
      <c r="B49" s="10">
        <v>8</v>
      </c>
      <c r="C49" s="108">
        <v>6.650828372250861E-2</v>
      </c>
      <c r="D49" s="109">
        <v>4.9236331391581345E-2</v>
      </c>
      <c r="E49" s="44">
        <v>3.7734930940813038E-2</v>
      </c>
      <c r="F49" s="44">
        <v>3.0374623722500882E-2</v>
      </c>
      <c r="G49" s="44">
        <v>4.7858938789669292E-2</v>
      </c>
      <c r="H49" s="44">
        <v>2.9380702528931879E-2</v>
      </c>
      <c r="I49" s="44">
        <f t="shared" si="11"/>
        <v>3.6337298995478773E-2</v>
      </c>
      <c r="J49" s="110">
        <f t="shared" si="10"/>
        <v>-7.2674597990957553E-3</v>
      </c>
      <c r="K49" s="111">
        <f t="shared" si="12"/>
        <v>5.9240823923412858E-2</v>
      </c>
      <c r="M49" s="2">
        <v>42</v>
      </c>
      <c r="N49" s="85">
        <v>5.6434498141507916E-2</v>
      </c>
      <c r="O49" s="85">
        <f t="shared" si="1"/>
        <v>6.4899672862734098E-2</v>
      </c>
      <c r="P49" s="85">
        <f t="shared" si="2"/>
        <v>4.7969323420281727E-2</v>
      </c>
      <c r="Q49" s="86"/>
      <c r="R49" s="87">
        <f t="shared" si="3"/>
        <v>0.10245499754597302</v>
      </c>
      <c r="S49" s="87">
        <f t="shared" si="0"/>
        <v>7.3568044918864151E-2</v>
      </c>
      <c r="T49" s="87">
        <f t="shared" si="0"/>
        <v>0.14306531169017769</v>
      </c>
      <c r="V49" s="29">
        <v>0.15</v>
      </c>
    </row>
    <row r="50" spans="2:22" ht="19" customHeight="1" x14ac:dyDescent="0.35">
      <c r="B50" s="10">
        <v>9</v>
      </c>
      <c r="C50" s="108">
        <v>6.7045318569267431E-2</v>
      </c>
      <c r="D50" s="109">
        <v>4.9452950484495384E-2</v>
      </c>
      <c r="E50" s="44">
        <v>3.7630995533754819E-2</v>
      </c>
      <c r="F50" s="44">
        <v>3.0313188569260019E-2</v>
      </c>
      <c r="G50" s="44">
        <v>4.7464945944352799E-2</v>
      </c>
      <c r="H50" s="44">
        <v>2.9340312002979818E-2</v>
      </c>
      <c r="I50" s="44">
        <f t="shared" si="11"/>
        <v>3.6187360512586864E-2</v>
      </c>
      <c r="J50" s="110">
        <f t="shared" si="10"/>
        <v>-7.2374721025173731E-3</v>
      </c>
      <c r="K50" s="111">
        <f t="shared" si="12"/>
        <v>5.980784646675006E-2</v>
      </c>
      <c r="M50" s="2">
        <v>43</v>
      </c>
      <c r="N50" s="85">
        <v>5.6358516603763897E-2</v>
      </c>
      <c r="O50" s="85">
        <f t="shared" si="1"/>
        <v>6.4812294094328482E-2</v>
      </c>
      <c r="P50" s="85">
        <f t="shared" si="2"/>
        <v>4.7904739113199313E-2</v>
      </c>
      <c r="Q50" s="86"/>
      <c r="R50" s="87">
        <f t="shared" si="3"/>
        <v>9.7278783978050676E-2</v>
      </c>
      <c r="S50" s="87">
        <f t="shared" si="0"/>
        <v>6.9325831528341098E-2</v>
      </c>
      <c r="T50" s="87">
        <f t="shared" si="0"/>
        <v>0.13687474123653487</v>
      </c>
      <c r="V50" s="29">
        <v>0.15</v>
      </c>
    </row>
    <row r="51" spans="2:22" ht="19" customHeight="1" thickBot="1" x14ac:dyDescent="0.4">
      <c r="B51" s="11">
        <v>10</v>
      </c>
      <c r="C51" s="112">
        <v>6.7490836907640128E-2</v>
      </c>
      <c r="D51" s="113">
        <v>4.9575212898667287E-2</v>
      </c>
      <c r="E51" s="45">
        <v>3.7501977342372816E-2</v>
      </c>
      <c r="F51" s="45">
        <v>3.0171436907633353E-2</v>
      </c>
      <c r="G51" s="45">
        <v>4.707955512825035E-2</v>
      </c>
      <c r="H51" s="45">
        <v>2.9234809766241598E-2</v>
      </c>
      <c r="I51" s="45">
        <f t="shared" si="11"/>
        <v>3.599694478612453E-2</v>
      </c>
      <c r="J51" s="114">
        <f t="shared" si="10"/>
        <v>-7.1993889572249063E-3</v>
      </c>
      <c r="K51" s="117">
        <f t="shared" si="12"/>
        <v>6.0291447950415224E-2</v>
      </c>
      <c r="M51" s="2">
        <v>44</v>
      </c>
      <c r="N51" s="85">
        <v>5.6285967291367589E-2</v>
      </c>
      <c r="O51" s="85">
        <f t="shared" si="1"/>
        <v>6.4728862385072722E-2</v>
      </c>
      <c r="P51" s="85">
        <f t="shared" si="2"/>
        <v>4.7843072197662449E-2</v>
      </c>
      <c r="Q51" s="86"/>
      <c r="R51" s="87">
        <f t="shared" si="3"/>
        <v>9.2364334255056912E-2</v>
      </c>
      <c r="S51" s="87">
        <f t="shared" si="0"/>
        <v>6.5328445920100162E-2</v>
      </c>
      <c r="T51" s="87">
        <f t="shared" si="0"/>
        <v>0.13095234545047907</v>
      </c>
      <c r="V51" s="29">
        <v>0.15</v>
      </c>
    </row>
    <row r="52" spans="2:22" ht="19" customHeight="1" x14ac:dyDescent="0.35">
      <c r="M52" s="2">
        <v>45</v>
      </c>
      <c r="N52" s="85">
        <v>5.6216626516147228E-2</v>
      </c>
      <c r="O52" s="85">
        <f t="shared" si="1"/>
        <v>6.4649120493569301E-2</v>
      </c>
      <c r="P52" s="85">
        <f t="shared" si="2"/>
        <v>4.7784132538725141E-2</v>
      </c>
      <c r="Q52" s="86"/>
      <c r="R52" s="87">
        <f t="shared" si="3"/>
        <v>8.7698368483368691E-2</v>
      </c>
      <c r="S52" s="87">
        <f t="shared" si="0"/>
        <v>6.1561722811520787E-2</v>
      </c>
      <c r="T52" s="87">
        <f t="shared" si="0"/>
        <v>0.1252864578843855</v>
      </c>
      <c r="V52" s="29">
        <v>0.15</v>
      </c>
    </row>
    <row r="53" spans="2:22" ht="19" customHeight="1" x14ac:dyDescent="0.35">
      <c r="M53" s="2">
        <v>46</v>
      </c>
      <c r="N53" s="85">
        <v>5.6150288947779625E-2</v>
      </c>
      <c r="O53" s="85">
        <f t="shared" si="1"/>
        <v>6.4572832289946563E-2</v>
      </c>
      <c r="P53" s="85">
        <f t="shared" si="2"/>
        <v>4.772774560561268E-2</v>
      </c>
      <c r="Q53" s="86"/>
      <c r="R53" s="87">
        <f t="shared" si="3"/>
        <v>8.326828889823612E-2</v>
      </c>
      <c r="S53" s="87">
        <f t="shared" si="0"/>
        <v>5.8012323735976014E-2</v>
      </c>
      <c r="T53" s="87">
        <f t="shared" si="0"/>
        <v>0.1198659291743165</v>
      </c>
      <c r="V53" s="29">
        <v>0.15</v>
      </c>
    </row>
    <row r="54" spans="2:22" ht="19" customHeight="1" x14ac:dyDescent="0.35">
      <c r="M54" s="2">
        <v>47</v>
      </c>
      <c r="N54" s="85">
        <v>5.6086765888404999E-2</v>
      </c>
      <c r="O54" s="85">
        <f t="shared" si="1"/>
        <v>6.4499780771665738E-2</v>
      </c>
      <c r="P54" s="85">
        <f t="shared" si="2"/>
        <v>4.7673751005144246E-2</v>
      </c>
      <c r="Q54" s="86"/>
      <c r="R54" s="87">
        <f t="shared" si="3"/>
        <v>7.9062142977178271E-2</v>
      </c>
      <c r="S54" s="87">
        <f t="shared" si="0"/>
        <v>5.4667687162059324E-2</v>
      </c>
      <c r="T54" s="87">
        <f t="shared" si="0"/>
        <v>0.11468010205931695</v>
      </c>
      <c r="V54" s="29">
        <v>0.15</v>
      </c>
    </row>
    <row r="55" spans="2:22" ht="19" customHeight="1" x14ac:dyDescent="0.35">
      <c r="B55" s="145" t="s">
        <v>109</v>
      </c>
      <c r="C55" s="146"/>
      <c r="D55" s="146"/>
      <c r="E55" s="146"/>
      <c r="F55" s="146"/>
      <c r="G55" s="146"/>
      <c r="H55" s="146"/>
      <c r="I55" s="146"/>
      <c r="J55" s="146"/>
      <c r="K55" s="147"/>
      <c r="M55" s="2">
        <v>48</v>
      </c>
      <c r="N55" s="85">
        <v>5.602588371587558E-2</v>
      </c>
      <c r="O55" s="85">
        <f t="shared" si="1"/>
        <v>6.4429766273256917E-2</v>
      </c>
      <c r="P55" s="85">
        <f t="shared" si="2"/>
        <v>4.7622001158494243E-2</v>
      </c>
      <c r="Q55" s="86"/>
      <c r="R55" s="87">
        <f t="shared" si="3"/>
        <v>7.5068588973520409E-2</v>
      </c>
      <c r="S55" s="87">
        <f t="shared" si="0"/>
        <v>5.1515982003130685E-2</v>
      </c>
      <c r="T55" s="87">
        <f t="shared" si="0"/>
        <v>0.10971878807035551</v>
      </c>
      <c r="V55" s="29">
        <v>0.15</v>
      </c>
    </row>
    <row r="56" spans="2:22" ht="19" customHeight="1" x14ac:dyDescent="0.35">
      <c r="B56" s="148"/>
      <c r="C56" s="149"/>
      <c r="D56" s="149"/>
      <c r="E56" s="149"/>
      <c r="F56" s="149"/>
      <c r="G56" s="149"/>
      <c r="H56" s="149"/>
      <c r="I56" s="149"/>
      <c r="J56" s="149"/>
      <c r="K56" s="150"/>
      <c r="M56" s="2">
        <v>49</v>
      </c>
      <c r="N56" s="85">
        <v>5.596748248124217E-2</v>
      </c>
      <c r="O56" s="85">
        <f t="shared" si="1"/>
        <v>6.4362604853428484E-2</v>
      </c>
      <c r="P56" s="85">
        <f t="shared" si="2"/>
        <v>4.7572360109055842E-2</v>
      </c>
      <c r="Q56" s="86"/>
      <c r="R56" s="87">
        <f t="shared" si="3"/>
        <v>7.1276863615267208E-2</v>
      </c>
      <c r="S56" s="87">
        <f t="shared" si="0"/>
        <v>4.8546064197178211E-2</v>
      </c>
      <c r="T56" s="87">
        <f t="shared" si="0"/>
        <v>0.10497224567897731</v>
      </c>
      <c r="V56" s="29">
        <v>0.15</v>
      </c>
    </row>
    <row r="57" spans="2:22" ht="19" customHeight="1" x14ac:dyDescent="0.35">
      <c r="B57" s="151"/>
      <c r="C57" s="152"/>
      <c r="D57" s="152"/>
      <c r="E57" s="152"/>
      <c r="F57" s="152"/>
      <c r="G57" s="152"/>
      <c r="H57" s="152"/>
      <c r="I57" s="152"/>
      <c r="J57" s="152"/>
      <c r="K57" s="153"/>
      <c r="M57" s="2">
        <v>50</v>
      </c>
      <c r="N57" s="85">
        <v>5.5911414646401481E-2</v>
      </c>
      <c r="O57" s="85">
        <f t="shared" si="1"/>
        <v>6.4298126843361697E-2</v>
      </c>
      <c r="P57" s="85">
        <f t="shared" si="2"/>
        <v>4.7524702449441257E-2</v>
      </c>
      <c r="Q57" s="86"/>
      <c r="R57" s="87">
        <f t="shared" si="3"/>
        <v>6.7676751759534318E-2</v>
      </c>
      <c r="S57" s="87">
        <f t="shared" si="0"/>
        <v>4.5747436086213275E-2</v>
      </c>
      <c r="T57" s="87">
        <f t="shared" si="0"/>
        <v>0.10043115973754341</v>
      </c>
      <c r="V57" s="29">
        <v>0.15</v>
      </c>
    </row>
    <row r="58" spans="2:22" ht="19" customHeight="1" x14ac:dyDescent="0.35">
      <c r="M58" s="2">
        <v>51</v>
      </c>
      <c r="N58" s="85">
        <v>5.5857543948472088E-2</v>
      </c>
      <c r="O58" s="85">
        <f t="shared" si="1"/>
        <v>6.4236175540742901E-2</v>
      </c>
      <c r="P58" s="85">
        <f t="shared" si="2"/>
        <v>4.7478912356201275E-2</v>
      </c>
      <c r="Q58" s="86"/>
      <c r="R58" s="87">
        <f xml:space="preserve"> ( 1 +N58 ) ^-($M57 + 1  - 0.5)</f>
        <v>6.4258557827715501E-2</v>
      </c>
      <c r="S58" s="87">
        <f xml:space="preserve"> ( 1 +O58 ) ^-($M57 + 1  - 0.5)</f>
        <v>4.3110208363209217E-2</v>
      </c>
      <c r="T58" s="87">
        <f xml:space="preserve"> ( 1 +P58 ) ^-($M57 + 1  - 0.5)</f>
        <v>9.6086622075213124E-2</v>
      </c>
      <c r="V58" s="29">
        <v>0.15</v>
      </c>
    </row>
    <row r="59" spans="2:22" ht="19" customHeight="1" x14ac:dyDescent="0.35">
      <c r="B59" s="92" t="str">
        <f>"Technical note on the calculation of the Nepali risk-free interest rates term structure at " &amp; G3</f>
        <v>Technical note on the calculation of the Nepali risk-free interest rates term structure at End-Baishakh (2083)</v>
      </c>
      <c r="C59" s="88"/>
      <c r="D59" s="88"/>
      <c r="E59" s="88"/>
      <c r="F59" s="88"/>
      <c r="G59" s="88"/>
      <c r="H59" s="88"/>
      <c r="I59" s="88"/>
      <c r="J59" s="88"/>
      <c r="K59" s="89"/>
      <c r="M59" s="2">
        <v>52</v>
      </c>
      <c r="N59" s="85">
        <v>5.5805744378346844E-2</v>
      </c>
      <c r="O59" s="85">
        <f t="shared" si="1"/>
        <v>6.4176606035098865E-2</v>
      </c>
      <c r="P59" s="85">
        <f t="shared" si="2"/>
        <v>4.7434882721594816E-2</v>
      </c>
      <c r="Q59" s="86"/>
      <c r="R59" s="87">
        <f t="shared" ref="R59:T74" si="13" xml:space="preserve"> ( 1 +N59 ) ^-($M58 + 1  - 0.5)</f>
        <v>6.101307887369159E-2</v>
      </c>
      <c r="S59" s="87">
        <f t="shared" si="13"/>
        <v>4.0625064385245983E-2</v>
      </c>
      <c r="T59" s="87">
        <f t="shared" si="13"/>
        <v>9.1930113138568192E-2</v>
      </c>
      <c r="V59" s="29">
        <v>0.15</v>
      </c>
    </row>
    <row r="60" spans="2:22" ht="19" customHeight="1" x14ac:dyDescent="0.35">
      <c r="B60" s="90"/>
      <c r="C60" s="100"/>
      <c r="D60" s="100"/>
      <c r="E60" s="100"/>
      <c r="F60" s="100"/>
      <c r="G60" s="100"/>
      <c r="H60" s="100"/>
      <c r="I60" s="100"/>
      <c r="J60" s="100"/>
      <c r="K60" s="101"/>
      <c r="M60" s="2">
        <v>53</v>
      </c>
      <c r="N60" s="85">
        <v>5.5755899261826558E-2</v>
      </c>
      <c r="O60" s="85">
        <f t="shared" si="1"/>
        <v>6.4119284151100533E-2</v>
      </c>
      <c r="P60" s="85">
        <f t="shared" si="2"/>
        <v>4.7392514372552576E-2</v>
      </c>
      <c r="Q60" s="86"/>
      <c r="R60" s="87">
        <f t="shared" si="13"/>
        <v>5.7931579158738512E-2</v>
      </c>
      <c r="S60" s="87">
        <f t="shared" si="13"/>
        <v>3.8283226676176299E-2</v>
      </c>
      <c r="T60" s="87">
        <f t="shared" si="13"/>
        <v>8.7953484585027136E-2</v>
      </c>
      <c r="V60" s="29">
        <v>0.15</v>
      </c>
    </row>
    <row r="61" spans="2:22" ht="19" customHeight="1" x14ac:dyDescent="0.35">
      <c r="B61" s="90"/>
      <c r="C61" s="154" t="s">
        <v>132</v>
      </c>
      <c r="D61" s="154"/>
      <c r="E61" s="154"/>
      <c r="F61" s="154"/>
      <c r="G61" s="154"/>
      <c r="H61" s="154"/>
      <c r="I61" s="154"/>
      <c r="J61" s="154"/>
      <c r="K61" s="155"/>
      <c r="M61" s="2">
        <v>54</v>
      </c>
      <c r="N61" s="85">
        <v>5.5707900432740765E-2</v>
      </c>
      <c r="O61" s="85">
        <f t="shared" si="1"/>
        <v>6.4064085497651871E-2</v>
      </c>
      <c r="P61" s="85">
        <f t="shared" si="2"/>
        <v>4.7351715367829651E-2</v>
      </c>
      <c r="Q61" s="86"/>
      <c r="R61" s="87">
        <f t="shared" si="13"/>
        <v>5.50057661236368E-2</v>
      </c>
      <c r="S61" s="87">
        <f t="shared" si="13"/>
        <v>3.607642546208284E-2</v>
      </c>
      <c r="T61" s="87">
        <f t="shared" si="13"/>
        <v>8.4148942752100081E-2</v>
      </c>
      <c r="V61" s="29">
        <v>0.15</v>
      </c>
    </row>
    <row r="62" spans="2:22" ht="19" customHeight="1" x14ac:dyDescent="0.35">
      <c r="B62" s="90"/>
      <c r="C62" s="154"/>
      <c r="D62" s="154"/>
      <c r="E62" s="154"/>
      <c r="F62" s="154"/>
      <c r="G62" s="154"/>
      <c r="H62" s="154"/>
      <c r="I62" s="154"/>
      <c r="J62" s="154"/>
      <c r="K62" s="155"/>
      <c r="M62" s="2">
        <v>55</v>
      </c>
      <c r="N62" s="85">
        <v>5.5661647488445043E-2</v>
      </c>
      <c r="O62" s="85">
        <f t="shared" si="1"/>
        <v>6.4010894611711791E-2</v>
      </c>
      <c r="P62" s="85">
        <f t="shared" si="2"/>
        <v>4.7312400365178288E-2</v>
      </c>
      <c r="Q62" s="86"/>
      <c r="R62" s="87">
        <f t="shared" si="13"/>
        <v>5.2227767661942301E-2</v>
      </c>
      <c r="S62" s="87">
        <f t="shared" si="13"/>
        <v>3.3996869099172822E-2</v>
      </c>
      <c r="T62" s="87">
        <f t="shared" si="13"/>
        <v>8.0509032937228817E-2</v>
      </c>
      <c r="V62" s="29">
        <v>0.15</v>
      </c>
    </row>
    <row r="63" spans="2:22" ht="19" customHeight="1" x14ac:dyDescent="0.35">
      <c r="B63" s="90"/>
      <c r="C63" s="154"/>
      <c r="D63" s="154"/>
      <c r="E63" s="154"/>
      <c r="F63" s="154"/>
      <c r="G63" s="154"/>
      <c r="H63" s="154"/>
      <c r="I63" s="154"/>
      <c r="J63" s="154"/>
      <c r="K63" s="155"/>
      <c r="M63" s="2">
        <v>56</v>
      </c>
      <c r="N63" s="85">
        <v>5.561704711901938E-2</v>
      </c>
      <c r="O63" s="85">
        <f t="shared" si="1"/>
        <v>6.3959604186872285E-2</v>
      </c>
      <c r="P63" s="85">
        <f t="shared" si="2"/>
        <v>4.7274490051166469E-2</v>
      </c>
      <c r="Q63" s="86"/>
      <c r="R63" s="87">
        <f t="shared" si="13"/>
        <v>4.9590110609247187E-2</v>
      </c>
      <c r="S63" s="87">
        <f t="shared" si="13"/>
        <v>3.2037216267402004E-2</v>
      </c>
      <c r="T63" s="87">
        <f t="shared" si="13"/>
        <v>7.7026624432137758E-2</v>
      </c>
      <c r="V63" s="29">
        <v>0.15</v>
      </c>
    </row>
    <row r="64" spans="2:22" ht="19" customHeight="1" x14ac:dyDescent="0.35">
      <c r="B64" s="90"/>
      <c r="C64" s="154"/>
      <c r="D64" s="154"/>
      <c r="E64" s="154"/>
      <c r="F64" s="154"/>
      <c r="G64" s="154"/>
      <c r="H64" s="154"/>
      <c r="I64" s="154"/>
      <c r="J64" s="154"/>
      <c r="K64" s="155"/>
      <c r="M64" s="2">
        <v>57</v>
      </c>
      <c r="N64" s="85">
        <v>5.5574012502378034E-2</v>
      </c>
      <c r="O64" s="85">
        <f t="shared" si="1"/>
        <v>6.3910114377734736E-2</v>
      </c>
      <c r="P64" s="85">
        <f t="shared" si="2"/>
        <v>4.7237910627021325E-2</v>
      </c>
      <c r="Q64" s="86"/>
      <c r="R64" s="87">
        <f t="shared" si="13"/>
        <v>4.7085700372103537E-2</v>
      </c>
      <c r="S64" s="87">
        <f t="shared" si="13"/>
        <v>3.0190549814598306E-2</v>
      </c>
      <c r="T64" s="87">
        <f t="shared" si="13"/>
        <v>7.3694896262866086E-2</v>
      </c>
      <c r="V64" s="29">
        <v>0.15</v>
      </c>
    </row>
    <row r="65" spans="2:22" ht="19" customHeight="1" x14ac:dyDescent="0.35">
      <c r="B65" s="91"/>
      <c r="C65" s="102"/>
      <c r="D65" s="102"/>
      <c r="E65" s="102"/>
      <c r="F65" s="102"/>
      <c r="G65" s="102"/>
      <c r="H65" s="102"/>
      <c r="I65" s="102"/>
      <c r="J65" s="102"/>
      <c r="K65" s="103"/>
      <c r="M65" s="2">
        <v>58</v>
      </c>
      <c r="N65" s="85">
        <v>5.5532462758314027E-2</v>
      </c>
      <c r="O65" s="85">
        <f t="shared" si="1"/>
        <v>6.3862332172061123E-2</v>
      </c>
      <c r="P65" s="85">
        <f t="shared" si="2"/>
        <v>4.7202593344566925E-2</v>
      </c>
      <c r="Q65" s="86"/>
      <c r="R65" s="87">
        <f t="shared" si="13"/>
        <v>4.4707801627597778E-2</v>
      </c>
      <c r="S65" s="87">
        <f t="shared" si="13"/>
        <v>2.8450352145639627E-2</v>
      </c>
      <c r="T65" s="87">
        <f t="shared" si="13"/>
        <v>7.0507323592503876E-2</v>
      </c>
      <c r="V65" s="29">
        <v>0.15</v>
      </c>
    </row>
    <row r="66" spans="2:22" ht="19" customHeight="1" x14ac:dyDescent="0.35">
      <c r="M66" s="2">
        <v>59</v>
      </c>
      <c r="N66" s="85">
        <v>5.5492322455242604E-2</v>
      </c>
      <c r="O66" s="85">
        <f t="shared" si="1"/>
        <v>6.3816170823528987E-2</v>
      </c>
      <c r="P66" s="85">
        <f t="shared" si="2"/>
        <v>4.7168474086956215E-2</v>
      </c>
      <c r="Q66" s="86"/>
      <c r="R66" s="87">
        <f t="shared" si="13"/>
        <v>4.2450020030686916E-2</v>
      </c>
      <c r="S66" s="87">
        <f t="shared" si="13"/>
        <v>2.6810482059721759E-2</v>
      </c>
      <c r="T66" s="87">
        <f t="shared" si="13"/>
        <v>6.7457664748333424E-2</v>
      </c>
      <c r="V66" s="29">
        <v>0.15</v>
      </c>
    </row>
    <row r="67" spans="2:22" ht="19" customHeight="1" x14ac:dyDescent="0.35">
      <c r="B67" s="156" t="s">
        <v>87</v>
      </c>
      <c r="C67" s="157"/>
      <c r="D67" s="157"/>
      <c r="E67" s="157"/>
      <c r="F67" s="157"/>
      <c r="G67" s="157"/>
      <c r="H67" s="157"/>
      <c r="I67" s="157"/>
      <c r="J67" s="157"/>
      <c r="K67" s="158"/>
      <c r="M67" s="2">
        <v>60</v>
      </c>
      <c r="N67" s="85">
        <v>5.5453521164084529E-2</v>
      </c>
      <c r="O67" s="85">
        <f t="shared" si="1"/>
        <v>6.3771549338697206E-2</v>
      </c>
      <c r="P67" s="85">
        <f t="shared" si="2"/>
        <v>4.7135492989471846E-2</v>
      </c>
      <c r="Q67" s="86"/>
      <c r="R67" s="87">
        <f t="shared" si="13"/>
        <v>4.0306284871579459E-2</v>
      </c>
      <c r="S67" s="87">
        <f t="shared" si="13"/>
        <v>2.5265152946149658E-2</v>
      </c>
      <c r="T67" s="87">
        <f t="shared" si="13"/>
        <v>6.4539948838882158E-2</v>
      </c>
      <c r="V67" s="29">
        <v>0.15</v>
      </c>
    </row>
    <row r="68" spans="2:22" ht="19" customHeight="1" x14ac:dyDescent="0.35">
      <c r="B68" s="159"/>
      <c r="C68" s="160"/>
      <c r="D68" s="160"/>
      <c r="E68" s="160"/>
      <c r="F68" s="160"/>
      <c r="G68" s="160"/>
      <c r="H68" s="160"/>
      <c r="I68" s="160"/>
      <c r="J68" s="160"/>
      <c r="K68" s="161"/>
      <c r="M68" s="2">
        <v>61</v>
      </c>
      <c r="N68" s="85">
        <v>5.5415993054336976E-2</v>
      </c>
      <c r="O68" s="85">
        <f t="shared" si="1"/>
        <v>6.372839201248752E-2</v>
      </c>
      <c r="P68" s="85">
        <f t="shared" si="2"/>
        <v>4.7103594096186426E-2</v>
      </c>
      <c r="Q68" s="86"/>
      <c r="R68" s="87">
        <f t="shared" si="13"/>
        <v>3.8270832629890061E-2</v>
      </c>
      <c r="S68" s="87">
        <f t="shared" si="13"/>
        <v>2.3808912255614767E-2</v>
      </c>
      <c r="T68" s="87">
        <f t="shared" si="13"/>
        <v>6.1748463929577703E-2</v>
      </c>
      <c r="V68" s="29">
        <v>0.15</v>
      </c>
    </row>
    <row r="69" spans="2:22" ht="19" customHeight="1" x14ac:dyDescent="0.35">
      <c r="B69" s="162"/>
      <c r="C69" s="163"/>
      <c r="D69" s="163"/>
      <c r="E69" s="163"/>
      <c r="F69" s="163"/>
      <c r="G69" s="163"/>
      <c r="H69" s="163"/>
      <c r="I69" s="163"/>
      <c r="J69" s="163"/>
      <c r="K69" s="164"/>
      <c r="M69" s="2">
        <v>62</v>
      </c>
      <c r="N69" s="85">
        <v>5.5379676527921307E-2</v>
      </c>
      <c r="O69" s="85">
        <f t="shared" si="1"/>
        <v>6.3686628007109503E-2</v>
      </c>
      <c r="P69" s="85">
        <f t="shared" si="2"/>
        <v>4.7072725048733111E-2</v>
      </c>
      <c r="Q69" s="86"/>
      <c r="R69" s="87">
        <f t="shared" si="13"/>
        <v>3.6338191376162343E-2</v>
      </c>
      <c r="S69" s="87">
        <f t="shared" si="13"/>
        <v>2.2436622169771856E-2</v>
      </c>
      <c r="T69" s="87">
        <f t="shared" si="13"/>
        <v>5.9077745748306168E-2</v>
      </c>
      <c r="V69" s="29">
        <v>0.15</v>
      </c>
    </row>
    <row r="70" spans="2:22" ht="19" customHeight="1" x14ac:dyDescent="0.35">
      <c r="M70" s="2">
        <v>63</v>
      </c>
      <c r="N70" s="85">
        <v>5.5344513886889324E-2</v>
      </c>
      <c r="O70" s="85">
        <f t="shared" si="1"/>
        <v>6.3646190969922717E-2</v>
      </c>
      <c r="P70" s="85">
        <f t="shared" si="2"/>
        <v>4.7042836803855924E-2</v>
      </c>
      <c r="Q70" s="86"/>
      <c r="R70" s="87">
        <f t="shared" si="13"/>
        <v>3.450316597473297E-2</v>
      </c>
      <c r="S70" s="87">
        <f t="shared" si="13"/>
        <v>2.1143441397162874E-2</v>
      </c>
      <c r="T70" s="87">
        <f t="shared" si="13"/>
        <v>5.6522566894398316E-2</v>
      </c>
      <c r="V70" s="29">
        <v>0.15</v>
      </c>
    </row>
    <row r="71" spans="2:22" ht="19" customHeight="1" x14ac:dyDescent="0.35">
      <c r="M71" s="2">
        <v>64</v>
      </c>
      <c r="N71" s="85">
        <v>5.5310451031492791E-2</v>
      </c>
      <c r="O71" s="85">
        <f t="shared" si="1"/>
        <v>6.360701868621671E-2</v>
      </c>
      <c r="P71" s="85">
        <f t="shared" si="2"/>
        <v>4.7013883376768872E-2</v>
      </c>
      <c r="Q71" s="86"/>
      <c r="R71" s="87">
        <f t="shared" si="13"/>
        <v>3.2760824044945895E-2</v>
      </c>
      <c r="S71" s="87">
        <f t="shared" si="13"/>
        <v>1.9924808028316244E-2</v>
      </c>
      <c r="T71" s="87">
        <f t="shared" si="13"/>
        <v>5.4077926526492744E-2</v>
      </c>
      <c r="V71" s="29">
        <v>0.15</v>
      </c>
    </row>
    <row r="72" spans="2:22" ht="19" customHeight="1" x14ac:dyDescent="0.35">
      <c r="M72" s="2">
        <v>65</v>
      </c>
      <c r="N72" s="85">
        <v>5.5277437185517364E-2</v>
      </c>
      <c r="O72" s="85">
        <f t="shared" si="1"/>
        <v>6.3569052763344958E-2</v>
      </c>
      <c r="P72" s="85">
        <f t="shared" si="2"/>
        <v>4.6985821607689757E-2</v>
      </c>
      <c r="Q72" s="86"/>
      <c r="R72" s="87">
        <f t="shared" si="13"/>
        <v>3.1106482640404217E-2</v>
      </c>
      <c r="S72" s="87">
        <f t="shared" si="13"/>
        <v>1.8776423387179279E-2</v>
      </c>
      <c r="T72" s="87">
        <f t="shared" si="13"/>
        <v>5.1739040506335168E-2</v>
      </c>
      <c r="V72" s="29">
        <v>0.15</v>
      </c>
    </row>
    <row r="73" spans="2:22" ht="19" customHeight="1" x14ac:dyDescent="0.35">
      <c r="M73" s="2">
        <v>66</v>
      </c>
      <c r="N73" s="85">
        <v>5.5245424646114261E-2</v>
      </c>
      <c r="O73" s="85">
        <f t="shared" ref="O73:O78" si="14">N73*(1+V73)</f>
        <v>6.35322383430314E-2</v>
      </c>
      <c r="P73" s="85">
        <f t="shared" ref="P73:P78" si="15">N73*(1-V73)</f>
        <v>4.6958610949197122E-2</v>
      </c>
      <c r="Q73" s="86"/>
      <c r="R73" s="87">
        <f t="shared" si="13"/>
        <v>2.9535695608414021E-2</v>
      </c>
      <c r="S73" s="87">
        <f t="shared" si="13"/>
        <v>1.7694236820035666E-2</v>
      </c>
      <c r="T73" s="87">
        <f t="shared" si="13"/>
        <v>4.9501331977067346E-2</v>
      </c>
      <c r="V73" s="29">
        <v>0.15</v>
      </c>
    </row>
    <row r="74" spans="2:22" ht="19" customHeight="1" x14ac:dyDescent="0.35">
      <c r="M74" s="2">
        <v>67</v>
      </c>
      <c r="N74" s="85">
        <v>5.5214368555672966E-2</v>
      </c>
      <c r="O74" s="85">
        <f t="shared" si="14"/>
        <v>6.3496523839023905E-2</v>
      </c>
      <c r="P74" s="85">
        <f t="shared" si="15"/>
        <v>4.693221327232202E-2</v>
      </c>
      <c r="Q74" s="86"/>
      <c r="R74" s="87">
        <f t="shared" si="13"/>
        <v>2.8044241593992703E-2</v>
      </c>
      <c r="S74" s="87">
        <f t="shared" si="13"/>
        <v>1.6674431366737744E-2</v>
      </c>
      <c r="T74" s="87">
        <f t="shared" si="13"/>
        <v>4.7360422355791243E-2</v>
      </c>
      <c r="V74" s="29">
        <v>0.15</v>
      </c>
    </row>
    <row r="75" spans="2:22" ht="19" customHeight="1" x14ac:dyDescent="0.35">
      <c r="M75" s="2">
        <v>68</v>
      </c>
      <c r="N75" s="85">
        <v>5.5184226693540728E-2</v>
      </c>
      <c r="O75" s="85">
        <f t="shared" si="14"/>
        <v>6.3461860697571829E-2</v>
      </c>
      <c r="P75" s="85">
        <f t="shared" si="15"/>
        <v>4.690659268950962E-2</v>
      </c>
      <c r="Q75" s="86"/>
      <c r="R75" s="87">
        <f t="shared" ref="R75:T78" si="16" xml:space="preserve"> ( 1 +N75 ) ^-($M74 + 1  - 0.5)</f>
        <v>2.6628112654872839E-2</v>
      </c>
      <c r="S75" s="87">
        <f t="shared" si="16"/>
        <v>1.5713410262481898E-2</v>
      </c>
      <c r="T75" s="87">
        <f t="shared" si="16"/>
        <v>4.5312122721386371E-2</v>
      </c>
      <c r="V75" s="29">
        <v>0.15</v>
      </c>
    </row>
    <row r="76" spans="2:22" ht="19" customHeight="1" x14ac:dyDescent="0.35">
      <c r="M76" s="2">
        <v>69</v>
      </c>
      <c r="N76" s="85">
        <v>5.5154959285637295E-2</v>
      </c>
      <c r="O76" s="85">
        <f t="shared" si="14"/>
        <v>6.3428203178482884E-2</v>
      </c>
      <c r="P76" s="85">
        <f t="shared" si="15"/>
        <v>4.6881715392791699E-2</v>
      </c>
      <c r="Q76" s="86"/>
      <c r="R76" s="87">
        <f t="shared" si="16"/>
        <v>2.528350345581519E-2</v>
      </c>
      <c r="S76" s="87">
        <f t="shared" si="16"/>
        <v>1.4807784221512988E-2</v>
      </c>
      <c r="T76" s="87">
        <f t="shared" si="16"/>
        <v>4.3352425579568629E-2</v>
      </c>
      <c r="V76" s="29">
        <v>0.15</v>
      </c>
    </row>
    <row r="77" spans="2:22" ht="19" customHeight="1" x14ac:dyDescent="0.35">
      <c r="M77" s="2">
        <v>70</v>
      </c>
      <c r="N77" s="85">
        <v>5.5126528830222954E-2</v>
      </c>
      <c r="O77" s="85">
        <f t="shared" si="14"/>
        <v>6.3395508154756391E-2</v>
      </c>
      <c r="P77" s="85">
        <f t="shared" si="15"/>
        <v>4.6857549505689509E-2</v>
      </c>
      <c r="Q77" s="86"/>
      <c r="R77" s="87">
        <f t="shared" si="16"/>
        <v>2.4006801012300245E-2</v>
      </c>
      <c r="S77" s="87">
        <f t="shared" si="16"/>
        <v>1.3954359457081142E-2</v>
      </c>
      <c r="T77" s="87">
        <f t="shared" si="16"/>
        <v>4.1477496988138705E-2</v>
      </c>
      <c r="V77" s="29">
        <v>0.15</v>
      </c>
    </row>
    <row r="78" spans="2:22" ht="19" customHeight="1" x14ac:dyDescent="0.35">
      <c r="M78" s="1" t="s">
        <v>100</v>
      </c>
      <c r="N78" s="85">
        <v>5.5098899938259782E-2</v>
      </c>
      <c r="O78" s="85">
        <f t="shared" si="14"/>
        <v>6.3363734928998744E-2</v>
      </c>
      <c r="P78" s="85">
        <f t="shared" si="15"/>
        <v>4.6834064947520813E-2</v>
      </c>
      <c r="Q78" s="86"/>
      <c r="R78" s="87">
        <f t="shared" si="16"/>
        <v>2.2794574955308063E-2</v>
      </c>
      <c r="S78" s="87">
        <f t="shared" si="16"/>
        <v>1.3150126394720312E-2</v>
      </c>
      <c r="T78" s="87">
        <f t="shared" si="16"/>
        <v>3.9683669026250555E-2</v>
      </c>
      <c r="V78" s="29">
        <v>0.15</v>
      </c>
    </row>
  </sheetData>
  <mergeCells count="24">
    <mergeCell ref="D39:I39"/>
    <mergeCell ref="K39:K40"/>
    <mergeCell ref="B55:K57"/>
    <mergeCell ref="C61:K64"/>
    <mergeCell ref="B67:K69"/>
    <mergeCell ref="V5:V7"/>
    <mergeCell ref="Y5:AA6"/>
    <mergeCell ref="D7:I7"/>
    <mergeCell ref="K7:K8"/>
    <mergeCell ref="D23:I23"/>
    <mergeCell ref="K23:K24"/>
    <mergeCell ref="N5:N7"/>
    <mergeCell ref="O5:O7"/>
    <mergeCell ref="P5:P7"/>
    <mergeCell ref="R5:R7"/>
    <mergeCell ref="S5:S7"/>
    <mergeCell ref="T5:T7"/>
    <mergeCell ref="N4:P4"/>
    <mergeCell ref="R4:T4"/>
    <mergeCell ref="B2:K2"/>
    <mergeCell ref="N2:P2"/>
    <mergeCell ref="R2:T2"/>
    <mergeCell ref="N3:P3"/>
    <mergeCell ref="R3:T3"/>
  </mergeCells>
  <hyperlinks>
    <hyperlink ref="F5:I5" location="Calculations_OIS!AW11" display="Calculations_OIS!AW11" xr:uid="{C5709F42-EE59-46FA-80FD-525E54C65A97}"/>
  </hyperlinks>
  <printOptions horizontalCentered="1" verticalCentered="1"/>
  <pageMargins left="0.7086614173228347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DE59D-9C6D-4760-A525-B5CBB4A304E5}">
  <sheetPr>
    <tabColor theme="0"/>
  </sheetPr>
  <dimension ref="B1:AG78"/>
  <sheetViews>
    <sheetView zoomScale="80" zoomScaleNormal="80" workbookViewId="0">
      <selection activeCell="B2" sqref="B2:K2"/>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2" width="8.7265625" style="1"/>
    <col min="13" max="13" width="5.1796875" style="1" customWidth="1"/>
    <col min="14" max="16" width="18.54296875" style="1" customWidth="1"/>
    <col min="17" max="17" width="5.26953125" style="1" customWidth="1"/>
    <col min="18" max="20" width="18.54296875" style="1" customWidth="1"/>
    <col min="21" max="21" width="5.6328125" style="1" customWidth="1"/>
    <col min="22" max="22" width="12.54296875" style="1" customWidth="1"/>
    <col min="23" max="24" width="8.7265625" style="1"/>
    <col min="25" max="25" width="6.6328125" style="1" bestFit="1" customWidth="1"/>
    <col min="26" max="26" width="18" style="1" bestFit="1" customWidth="1"/>
    <col min="27" max="27" width="13.08984375" style="1" bestFit="1" customWidth="1"/>
    <col min="28" max="28" width="8.7265625" style="1"/>
    <col min="29" max="31" width="12.26953125" style="1" customWidth="1"/>
    <col min="32" max="16384" width="8.7265625" style="1"/>
  </cols>
  <sheetData>
    <row r="1" spans="2:33" ht="35.15" customHeight="1" x14ac:dyDescent="0.35"/>
    <row r="2" spans="2:33" ht="21" customHeight="1" x14ac:dyDescent="0.35">
      <c r="B2" s="182" t="s">
        <v>64</v>
      </c>
      <c r="C2" s="182"/>
      <c r="D2" s="182"/>
      <c r="E2" s="182"/>
      <c r="F2" s="182"/>
      <c r="G2" s="182"/>
      <c r="H2" s="182"/>
      <c r="I2" s="182"/>
      <c r="J2" s="182"/>
      <c r="K2" s="182"/>
      <c r="N2" s="180" t="s">
        <v>66</v>
      </c>
      <c r="O2" s="180"/>
      <c r="P2" s="180"/>
      <c r="R2" s="180" t="s">
        <v>101</v>
      </c>
      <c r="S2" s="180"/>
      <c r="T2" s="180"/>
    </row>
    <row r="3" spans="2:33" ht="19" customHeight="1" x14ac:dyDescent="0.35">
      <c r="B3" s="36" t="s">
        <v>47</v>
      </c>
      <c r="D3" s="2"/>
      <c r="F3" s="42" t="s">
        <v>22</v>
      </c>
      <c r="G3" s="36" t="s">
        <v>127</v>
      </c>
      <c r="H3" s="35"/>
      <c r="I3" s="35"/>
      <c r="N3" s="181" t="str">
        <f>G3</f>
        <v>End-Chaitra (2082)</v>
      </c>
      <c r="O3" s="181"/>
      <c r="P3" s="181"/>
      <c r="R3" s="181" t="str">
        <f>N3</f>
        <v>End-Chaitra (2082)</v>
      </c>
      <c r="S3" s="181"/>
      <c r="T3" s="181"/>
    </row>
    <row r="4" spans="2:33" ht="19" customHeight="1" thickBot="1" x14ac:dyDescent="0.4">
      <c r="B4" s="37"/>
      <c r="D4" s="2"/>
      <c r="H4" s="35"/>
      <c r="I4" s="35"/>
      <c r="N4" s="178" t="s">
        <v>46</v>
      </c>
      <c r="O4" s="178"/>
      <c r="P4" s="178"/>
      <c r="R4" s="178" t="str">
        <f>N4</f>
        <v>Nepali risk-free curves - General bucket</v>
      </c>
      <c r="S4" s="178"/>
      <c r="T4" s="178"/>
    </row>
    <row r="5" spans="2:33" ht="19" customHeight="1" x14ac:dyDescent="0.35">
      <c r="B5" s="36" t="s">
        <v>83</v>
      </c>
      <c r="C5" s="36"/>
      <c r="D5" s="2"/>
      <c r="E5" s="2"/>
      <c r="G5" s="35"/>
      <c r="H5" s="35"/>
      <c r="I5" s="35"/>
      <c r="N5" s="174" t="s">
        <v>23</v>
      </c>
      <c r="O5" s="174" t="s">
        <v>41</v>
      </c>
      <c r="P5" s="174" t="s">
        <v>42</v>
      </c>
      <c r="R5" s="175" t="str">
        <f>N5</f>
        <v>General 
non-stressed 
zero coupon rates</v>
      </c>
      <c r="S5" s="175" t="str">
        <f>O5</f>
        <v>General 
Stress up 
zero coupon rates</v>
      </c>
      <c r="T5" s="175" t="str">
        <f>P5</f>
        <v>General 
Stress down 
zero coupon rates</v>
      </c>
      <c r="V5" s="165" t="s">
        <v>44</v>
      </c>
      <c r="Y5" s="168" t="s">
        <v>92</v>
      </c>
      <c r="Z5" s="169"/>
      <c r="AA5" s="170"/>
      <c r="AD5" s="121" t="s">
        <v>96</v>
      </c>
      <c r="AE5" s="121"/>
      <c r="AG5" s="84"/>
    </row>
    <row r="6" spans="2:33" ht="19" customHeight="1" thickBot="1" x14ac:dyDescent="0.4">
      <c r="B6" s="2"/>
      <c r="C6" s="2"/>
      <c r="D6" s="2"/>
      <c r="E6" s="2"/>
      <c r="F6" s="2"/>
      <c r="G6" s="2"/>
      <c r="H6" s="2"/>
      <c r="N6" s="174"/>
      <c r="O6" s="174"/>
      <c r="P6" s="174"/>
      <c r="R6" s="176"/>
      <c r="S6" s="176"/>
      <c r="T6" s="176"/>
      <c r="V6" s="166"/>
      <c r="Y6" s="171"/>
      <c r="Z6" s="172"/>
      <c r="AA6" s="173"/>
      <c r="AD6" s="84"/>
      <c r="AE6" s="84"/>
      <c r="AG6" s="84"/>
    </row>
    <row r="7" spans="2:33" ht="19" customHeight="1" thickBot="1" x14ac:dyDescent="0.4">
      <c r="B7" s="5"/>
      <c r="C7" s="2" t="s">
        <v>5</v>
      </c>
      <c r="D7" s="140" t="s">
        <v>82</v>
      </c>
      <c r="E7" s="141"/>
      <c r="F7" s="141"/>
      <c r="G7" s="141"/>
      <c r="H7" s="141"/>
      <c r="I7" s="142"/>
      <c r="K7" s="143" t="s">
        <v>20</v>
      </c>
      <c r="N7" s="174"/>
      <c r="O7" s="174"/>
      <c r="P7" s="174"/>
      <c r="R7" s="177"/>
      <c r="S7" s="177"/>
      <c r="T7" s="177"/>
      <c r="V7" s="167"/>
      <c r="AE7" s="84"/>
      <c r="AG7" s="84"/>
    </row>
    <row r="8" spans="2:33" ht="19" customHeight="1" thickBot="1" x14ac:dyDescent="0.4">
      <c r="B8" s="3"/>
      <c r="C8" s="4" t="s">
        <v>1</v>
      </c>
      <c r="D8" s="6" t="s">
        <v>0</v>
      </c>
      <c r="E8" s="6" t="s">
        <v>13</v>
      </c>
      <c r="F8" s="6" t="s">
        <v>2</v>
      </c>
      <c r="G8" s="6" t="s">
        <v>3</v>
      </c>
      <c r="H8" s="6" t="s">
        <v>68</v>
      </c>
      <c r="I8" s="7" t="s">
        <v>6</v>
      </c>
      <c r="J8" s="8" t="s">
        <v>7</v>
      </c>
      <c r="K8" s="144"/>
      <c r="M8" s="2">
        <v>1</v>
      </c>
      <c r="N8" s="85">
        <v>5.2217533790836476E-2</v>
      </c>
      <c r="O8" s="85">
        <f>N8*(1+V8)</f>
        <v>8.0937177375796546E-2</v>
      </c>
      <c r="P8" s="85">
        <f>N8*(1-V8)</f>
        <v>2.3497890205876414E-2</v>
      </c>
      <c r="Q8" s="86"/>
      <c r="R8" s="87">
        <f xml:space="preserve"> ( 1 +N8 ) ^-($M8 - 0.5)</f>
        <v>0.97487118266687511</v>
      </c>
      <c r="S8" s="87">
        <f t="shared" ref="S8:T57" si="0" xml:space="preserve"> ( 1 +O8 ) ^-($M8 - 0.5)</f>
        <v>0.96183322046997621</v>
      </c>
      <c r="T8" s="87">
        <f t="shared" si="0"/>
        <v>0.98845413860712239</v>
      </c>
      <c r="V8" s="29">
        <v>0.55000000000000004</v>
      </c>
      <c r="Y8" s="122" t="s">
        <v>93</v>
      </c>
      <c r="Z8" s="123" t="s">
        <v>95</v>
      </c>
      <c r="AA8" s="124" t="s">
        <v>94</v>
      </c>
      <c r="AD8" s="120" t="s">
        <v>97</v>
      </c>
      <c r="AE8" s="84"/>
      <c r="AG8" s="84"/>
    </row>
    <row r="9" spans="2:33" ht="19" customHeight="1" thickBot="1" x14ac:dyDescent="0.4">
      <c r="B9" s="25">
        <v>20821230</v>
      </c>
      <c r="C9" s="2"/>
      <c r="D9" s="2"/>
      <c r="E9" s="2"/>
      <c r="F9" s="2"/>
      <c r="G9" s="2"/>
      <c r="H9" s="2"/>
      <c r="I9" s="2"/>
      <c r="J9" s="2"/>
      <c r="M9" s="2">
        <v>2</v>
      </c>
      <c r="N9" s="85">
        <v>5.3764240137681218E-2</v>
      </c>
      <c r="O9" s="85">
        <f t="shared" ref="O9:O72" si="1">N9*(1+V9)</f>
        <v>8.3334572213405886E-2</v>
      </c>
      <c r="P9" s="85">
        <f t="shared" ref="P9:P72" si="2">N9*(1-V9)</f>
        <v>2.4193908061956548E-2</v>
      </c>
      <c r="Q9" s="86"/>
      <c r="R9" s="87">
        <f t="shared" ref="R9:R57" si="3" xml:space="preserve"> ( 1 +N9 ) ^-($M9 - 0.5)</f>
        <v>0.92445295536342342</v>
      </c>
      <c r="S9" s="87">
        <f t="shared" si="0"/>
        <v>0.8868620997751181</v>
      </c>
      <c r="T9" s="87">
        <f t="shared" si="0"/>
        <v>0.96477650254458402</v>
      </c>
      <c r="V9" s="29">
        <v>0.55000000000000004</v>
      </c>
      <c r="Y9" s="125">
        <v>1</v>
      </c>
      <c r="Z9" s="126">
        <v>0.2</v>
      </c>
      <c r="AA9" s="127">
        <v>7.4999999999999997E-3</v>
      </c>
      <c r="AD9" s="119">
        <v>5.3249999999999999E-2</v>
      </c>
    </row>
    <row r="10" spans="2:33" ht="19" customHeight="1" x14ac:dyDescent="0.35">
      <c r="B10" s="9">
        <v>1</v>
      </c>
      <c r="C10" s="104">
        <v>5.8349999999997161E-2</v>
      </c>
      <c r="D10" s="105">
        <v>4.3366167737957581E-2</v>
      </c>
      <c r="E10" s="105">
        <v>2.9746196445354665E-2</v>
      </c>
      <c r="F10" s="43">
        <v>2.8154959999968174E-2</v>
      </c>
      <c r="G10" s="43">
        <v>4.7654194343241189E-2</v>
      </c>
      <c r="H10" s="43">
        <v>2.1382000000012079E-2</v>
      </c>
      <c r="I10" s="43">
        <f>IF(  ABS( MAX( D10:H10 ) )  &gt;  ABS(  MIN(D10:H10 ) ),
                                                 (  SUM(D10:H10) - ABS( MAX(D10:H10) ) ) / 4,
                                                  (  SUM(D10:H10) +  ABS( MIN(D10:H10)  )  )   / 4 )</f>
        <v>3.0662331045823124E-2</v>
      </c>
      <c r="J10" s="106">
        <f t="shared" ref="J10:J19" si="4" xml:space="preserve"> IF( I10 &gt; 0, MAX( -$AA9, -I10*$Z9 ), MIN( $AA9, -I10*$Z9 )  )</f>
        <v>-6.1324662091646253E-3</v>
      </c>
      <c r="K10" s="107">
        <f>C10+J10</f>
        <v>5.2217533790832535E-2</v>
      </c>
      <c r="M10" s="2">
        <v>3</v>
      </c>
      <c r="N10" s="85">
        <v>5.49665078121504E-2</v>
      </c>
      <c r="O10" s="85">
        <f t="shared" si="1"/>
        <v>8.5198087108833129E-2</v>
      </c>
      <c r="P10" s="85">
        <f t="shared" si="2"/>
        <v>2.4734928515467679E-2</v>
      </c>
      <c r="Q10" s="86"/>
      <c r="R10" s="87">
        <f t="shared" si="3"/>
        <v>0.87478901213774563</v>
      </c>
      <c r="S10" s="87">
        <f t="shared" si="0"/>
        <v>0.81513107721731781</v>
      </c>
      <c r="T10" s="87">
        <f t="shared" si="0"/>
        <v>0.9407433371236662</v>
      </c>
      <c r="V10" s="29">
        <v>0.55000000000000004</v>
      </c>
      <c r="Y10" s="128">
        <v>2</v>
      </c>
      <c r="Z10" s="129">
        <v>0.2</v>
      </c>
      <c r="AA10" s="130">
        <v>7.4999999999999997E-3</v>
      </c>
      <c r="AD10" s="84"/>
    </row>
    <row r="11" spans="2:33" ht="19" customHeight="1" x14ac:dyDescent="0.35">
      <c r="B11" s="10">
        <v>2</v>
      </c>
      <c r="C11" s="108">
        <v>6.0204231231630656E-2</v>
      </c>
      <c r="D11" s="109">
        <v>4.501659678508263E-2</v>
      </c>
      <c r="E11" s="44">
        <v>3.1187177917366249E-2</v>
      </c>
      <c r="F11" s="44">
        <v>2.8414091231600658E-2</v>
      </c>
      <c r="G11" s="44">
        <v>4.819249796988001E-2</v>
      </c>
      <c r="H11" s="44">
        <v>2.4181955945004052E-2</v>
      </c>
      <c r="I11" s="44">
        <f t="shared" ref="I11:I19" si="5">IF(  ABS( MAX( D11:H11 ) )  &gt;  ABS(  MIN(D11:H11 ) ),
                                                 (  SUM(D11:H11) - ABS( MAX(D11:H11) ) ) / 4,
                                                  (  SUM(D11:H11) +  ABS( MIN(D11:H11)  )  )   / 4 )</f>
        <v>3.2199955469763397E-2</v>
      </c>
      <c r="J11" s="110">
        <f t="shared" si="4"/>
        <v>-6.4399910939526798E-3</v>
      </c>
      <c r="K11" s="111">
        <f t="shared" ref="K11:K19" si="6">C11+J11</f>
        <v>5.3764240137677978E-2</v>
      </c>
      <c r="M11" s="2">
        <v>4</v>
      </c>
      <c r="N11" s="85">
        <v>5.5993104776541847E-2</v>
      </c>
      <c r="O11" s="85">
        <f t="shared" si="1"/>
        <v>8.6789312403639865E-2</v>
      </c>
      <c r="P11" s="85">
        <f t="shared" si="2"/>
        <v>2.5196897149443828E-2</v>
      </c>
      <c r="Q11" s="86"/>
      <c r="R11" s="87">
        <f t="shared" si="3"/>
        <v>0.82639220398074564</v>
      </c>
      <c r="S11" s="87">
        <f t="shared" si="0"/>
        <v>0.74729356744606301</v>
      </c>
      <c r="T11" s="87">
        <f t="shared" si="0"/>
        <v>0.91658872192824659</v>
      </c>
      <c r="V11" s="29">
        <v>0.55000000000000004</v>
      </c>
      <c r="Y11" s="128">
        <v>3</v>
      </c>
      <c r="Z11" s="129">
        <v>0.2</v>
      </c>
      <c r="AA11" s="130">
        <v>7.4999999999999997E-3</v>
      </c>
      <c r="AD11" s="120" t="s">
        <v>98</v>
      </c>
    </row>
    <row r="12" spans="2:33" ht="19" customHeight="1" x14ac:dyDescent="0.35">
      <c r="B12" s="10">
        <v>3</v>
      </c>
      <c r="C12" s="108">
        <v>6.167526114301114E-2</v>
      </c>
      <c r="D12" s="109">
        <v>4.6282496988531374E-2</v>
      </c>
      <c r="E12" s="44">
        <v>3.2977004686516764E-2</v>
      </c>
      <c r="F12" s="44">
        <v>2.8819711142982429E-2</v>
      </c>
      <c r="G12" s="44">
        <v>5.0276297821967741E-2</v>
      </c>
      <c r="H12" s="44">
        <v>2.6095853799253055E-2</v>
      </c>
      <c r="I12" s="44">
        <f t="shared" si="5"/>
        <v>3.3543766654320906E-2</v>
      </c>
      <c r="J12" s="110">
        <f t="shared" si="4"/>
        <v>-6.7087533308641811E-3</v>
      </c>
      <c r="K12" s="111">
        <f t="shared" si="6"/>
        <v>5.4966507812146959E-2</v>
      </c>
      <c r="M12" s="2">
        <v>5</v>
      </c>
      <c r="N12" s="85">
        <v>5.6841708967156679E-2</v>
      </c>
      <c r="O12" s="85">
        <f t="shared" si="1"/>
        <v>7.389422165730368E-2</v>
      </c>
      <c r="P12" s="85">
        <f t="shared" si="2"/>
        <v>3.9789196277009671E-2</v>
      </c>
      <c r="Q12" s="86"/>
      <c r="R12" s="87">
        <f t="shared" si="3"/>
        <v>0.77974975863106599</v>
      </c>
      <c r="S12" s="87">
        <f t="shared" si="0"/>
        <v>0.72555982098690608</v>
      </c>
      <c r="T12" s="87">
        <f t="shared" si="0"/>
        <v>0.8389694502791043</v>
      </c>
      <c r="V12" s="30">
        <v>0.3</v>
      </c>
      <c r="Y12" s="128">
        <v>4</v>
      </c>
      <c r="Z12" s="129">
        <v>0.2</v>
      </c>
      <c r="AA12" s="130">
        <v>7.4999999999999997E-3</v>
      </c>
      <c r="AD12" s="119" t="s">
        <v>99</v>
      </c>
    </row>
    <row r="13" spans="2:33" ht="19" customHeight="1" x14ac:dyDescent="0.35">
      <c r="B13" s="10">
        <v>4</v>
      </c>
      <c r="C13" s="108">
        <v>6.2892614085206411E-2</v>
      </c>
      <c r="D13" s="109">
        <v>4.7086176074048636E-2</v>
      </c>
      <c r="E13" s="44">
        <v>3.4458668855512409E-2</v>
      </c>
      <c r="F13" s="44">
        <v>2.9205194085178965E-2</v>
      </c>
      <c r="G13" s="44">
        <v>4.8084742993975249E-2</v>
      </c>
      <c r="H13" s="44">
        <v>2.7240147158617001E-2</v>
      </c>
      <c r="I13" s="44">
        <f t="shared" si="5"/>
        <v>3.4497546543339253E-2</v>
      </c>
      <c r="J13" s="110">
        <f t="shared" si="4"/>
        <v>-6.8995093086678507E-3</v>
      </c>
      <c r="K13" s="111">
        <f t="shared" si="6"/>
        <v>5.5993104776538558E-2</v>
      </c>
      <c r="M13" s="2">
        <v>6</v>
      </c>
      <c r="N13" s="85">
        <v>5.7529488584054267E-2</v>
      </c>
      <c r="O13" s="85">
        <f t="shared" si="1"/>
        <v>7.4788335159270553E-2</v>
      </c>
      <c r="P13" s="85">
        <f t="shared" si="2"/>
        <v>4.0270642008837981E-2</v>
      </c>
      <c r="Q13" s="86"/>
      <c r="R13" s="87">
        <f t="shared" si="3"/>
        <v>0.73517600779828141</v>
      </c>
      <c r="S13" s="87">
        <f t="shared" si="0"/>
        <v>0.67254880633361269</v>
      </c>
      <c r="T13" s="87">
        <f t="shared" si="0"/>
        <v>0.80481325004637638</v>
      </c>
      <c r="V13" s="30">
        <v>0.3</v>
      </c>
      <c r="Y13" s="128">
        <v>5</v>
      </c>
      <c r="Z13" s="129">
        <v>0.2</v>
      </c>
      <c r="AA13" s="130">
        <v>7.4999999999999997E-3</v>
      </c>
      <c r="AD13" s="84"/>
    </row>
    <row r="14" spans="2:33" ht="19" customHeight="1" thickBot="1" x14ac:dyDescent="0.4">
      <c r="B14" s="10">
        <v>5</v>
      </c>
      <c r="C14" s="112">
        <v>6.3836559492383316E-2</v>
      </c>
      <c r="D14" s="113">
        <v>4.7614402032590375E-2</v>
      </c>
      <c r="E14" s="45">
        <v>3.5074070315259886E-2</v>
      </c>
      <c r="F14" s="45">
        <v>2.9394079492356617E-2</v>
      </c>
      <c r="G14" s="45">
        <v>4.8049736954474564E-2</v>
      </c>
      <c r="H14" s="45">
        <v>2.7814458664387809E-2</v>
      </c>
      <c r="I14" s="45">
        <f t="shared" si="5"/>
        <v>3.4974252626148672E-2</v>
      </c>
      <c r="J14" s="114">
        <f t="shared" si="4"/>
        <v>-6.9948505252297351E-3</v>
      </c>
      <c r="K14" s="115">
        <f t="shared" si="6"/>
        <v>5.6841708967153584E-2</v>
      </c>
      <c r="M14" s="2">
        <v>7</v>
      </c>
      <c r="N14" s="85">
        <v>5.814473335132897E-2</v>
      </c>
      <c r="O14" s="85">
        <f t="shared" si="1"/>
        <v>7.5588153356727666E-2</v>
      </c>
      <c r="P14" s="85">
        <f t="shared" si="2"/>
        <v>4.0701313345930273E-2</v>
      </c>
      <c r="Q14" s="86"/>
      <c r="R14" s="87">
        <f t="shared" si="3"/>
        <v>0.69255937807963841</v>
      </c>
      <c r="S14" s="87">
        <f t="shared" si="0"/>
        <v>0.62273164219902433</v>
      </c>
      <c r="T14" s="87">
        <f t="shared" si="0"/>
        <v>0.7715788825722466</v>
      </c>
      <c r="V14" s="30">
        <v>0.3</v>
      </c>
      <c r="Y14" s="128">
        <v>6</v>
      </c>
      <c r="Z14" s="129">
        <v>0.2</v>
      </c>
      <c r="AA14" s="130">
        <v>7.4999999999999997E-3</v>
      </c>
      <c r="AC14" s="28"/>
      <c r="AD14" s="84"/>
    </row>
    <row r="15" spans="2:33" ht="19" customHeight="1" x14ac:dyDescent="0.35">
      <c r="B15" s="10">
        <v>6</v>
      </c>
      <c r="C15" s="108">
        <v>6.4555014188580229E-2</v>
      </c>
      <c r="D15" s="109">
        <v>4.8072866453490626E-2</v>
      </c>
      <c r="E15" s="44">
        <v>3.5205501771972347E-2</v>
      </c>
      <c r="F15" s="44">
        <v>2.937803418855478E-2</v>
      </c>
      <c r="G15" s="44">
        <v>4.7934711928126594E-2</v>
      </c>
      <c r="H15" s="44">
        <v>2.7992264201924355E-2</v>
      </c>
      <c r="I15" s="49">
        <f t="shared" si="5"/>
        <v>3.5127628022644519E-2</v>
      </c>
      <c r="J15" s="110">
        <f t="shared" si="4"/>
        <v>-7.0255256045289038E-3</v>
      </c>
      <c r="K15" s="116">
        <f t="shared" si="6"/>
        <v>5.7529488584051325E-2</v>
      </c>
      <c r="M15" s="2">
        <v>8</v>
      </c>
      <c r="N15" s="85">
        <v>5.8665016093240929E-2</v>
      </c>
      <c r="O15" s="85">
        <f t="shared" si="1"/>
        <v>6.746476850722706E-2</v>
      </c>
      <c r="P15" s="85">
        <f t="shared" si="2"/>
        <v>4.9865263679254791E-2</v>
      </c>
      <c r="Q15" s="86"/>
      <c r="R15" s="87">
        <f t="shared" si="3"/>
        <v>0.65209487289065815</v>
      </c>
      <c r="S15" s="87">
        <f t="shared" si="0"/>
        <v>0.61284179241670622</v>
      </c>
      <c r="T15" s="87">
        <f t="shared" si="0"/>
        <v>0.69422180400364686</v>
      </c>
      <c r="V15" s="29">
        <v>0.15</v>
      </c>
      <c r="Y15" s="128">
        <v>7</v>
      </c>
      <c r="Z15" s="129">
        <v>0.2</v>
      </c>
      <c r="AA15" s="130">
        <v>7.4999999999999997E-3</v>
      </c>
      <c r="AC15" s="28"/>
      <c r="AD15" s="84"/>
    </row>
    <row r="16" spans="2:33" ht="19" customHeight="1" x14ac:dyDescent="0.35">
      <c r="B16" s="10">
        <v>7</v>
      </c>
      <c r="C16" s="108">
        <v>6.5133362244711224E-2</v>
      </c>
      <c r="D16" s="109">
        <v>4.833549298955675E-2</v>
      </c>
      <c r="E16" s="44">
        <v>3.5156578221212875E-2</v>
      </c>
      <c r="F16" s="44">
        <v>2.9226302244686808E-2</v>
      </c>
      <c r="G16" s="44">
        <v>4.7401149180448243E-2</v>
      </c>
      <c r="H16" s="44">
        <v>2.7988548221354215E-2</v>
      </c>
      <c r="I16" s="44">
        <f t="shared" si="5"/>
        <v>3.4943144466925535E-2</v>
      </c>
      <c r="J16" s="110">
        <f t="shared" si="4"/>
        <v>-6.9886288933851074E-3</v>
      </c>
      <c r="K16" s="111">
        <f t="shared" si="6"/>
        <v>5.8144733351326118E-2</v>
      </c>
      <c r="M16" s="2">
        <v>9</v>
      </c>
      <c r="N16" s="85">
        <v>5.9105337450476858E-2</v>
      </c>
      <c r="O16" s="85">
        <f t="shared" si="1"/>
        <v>6.7971138068048387E-2</v>
      </c>
      <c r="P16" s="85">
        <f t="shared" si="2"/>
        <v>5.0239536832905329E-2</v>
      </c>
      <c r="Q16" s="86"/>
      <c r="R16" s="87">
        <f t="shared" si="3"/>
        <v>0.61378626812769765</v>
      </c>
      <c r="S16" s="87">
        <f t="shared" si="0"/>
        <v>0.57179995083208424</v>
      </c>
      <c r="T16" s="87">
        <f t="shared" si="0"/>
        <v>0.65924813548845818</v>
      </c>
      <c r="V16" s="29">
        <v>0.15</v>
      </c>
      <c r="Y16" s="128">
        <v>8</v>
      </c>
      <c r="Z16" s="129">
        <v>0.2</v>
      </c>
      <c r="AA16" s="130">
        <v>7.4999999999999997E-3</v>
      </c>
      <c r="AC16" s="28"/>
      <c r="AD16" s="84"/>
    </row>
    <row r="17" spans="2:27" ht="19" customHeight="1" x14ac:dyDescent="0.35">
      <c r="B17" s="10">
        <v>8</v>
      </c>
      <c r="C17" s="108">
        <v>6.562172397076993E-2</v>
      </c>
      <c r="D17" s="109">
        <v>4.8451860514732381E-2</v>
      </c>
      <c r="E17" s="44">
        <v>3.5065079612289329E-2</v>
      </c>
      <c r="F17" s="44">
        <v>2.8986143970746392E-2</v>
      </c>
      <c r="G17" s="44">
        <v>4.7173858388307899E-2</v>
      </c>
      <c r="H17" s="44">
        <v>2.7909075579290787E-2</v>
      </c>
      <c r="I17" s="44">
        <f t="shared" si="5"/>
        <v>3.4783539387658602E-2</v>
      </c>
      <c r="J17" s="110">
        <f t="shared" si="4"/>
        <v>-6.9567078775317204E-3</v>
      </c>
      <c r="K17" s="111">
        <f t="shared" si="6"/>
        <v>5.8665016093238209E-2</v>
      </c>
      <c r="M17" s="2">
        <v>10</v>
      </c>
      <c r="N17" s="85">
        <v>5.9479366243943232E-2</v>
      </c>
      <c r="O17" s="85">
        <f t="shared" si="1"/>
        <v>6.8401271180534712E-2</v>
      </c>
      <c r="P17" s="85">
        <f t="shared" si="2"/>
        <v>5.0557461307351746E-2</v>
      </c>
      <c r="Q17" s="86"/>
      <c r="R17" s="87">
        <f t="shared" si="3"/>
        <v>0.57759206830586096</v>
      </c>
      <c r="S17" s="87">
        <f t="shared" si="0"/>
        <v>0.53336343281472065</v>
      </c>
      <c r="T17" s="87">
        <f t="shared" si="0"/>
        <v>0.62590985569561963</v>
      </c>
      <c r="V17" s="29">
        <v>0.15</v>
      </c>
      <c r="Y17" s="128">
        <v>9</v>
      </c>
      <c r="Z17" s="129">
        <v>0.2</v>
      </c>
      <c r="AA17" s="130">
        <v>7.4999999999999997E-3</v>
      </c>
    </row>
    <row r="18" spans="2:27" ht="19" customHeight="1" thickBot="1" x14ac:dyDescent="0.4">
      <c r="B18" s="10">
        <v>9</v>
      </c>
      <c r="C18" s="108">
        <v>6.6036115638707704E-2</v>
      </c>
      <c r="D18" s="109">
        <v>4.8545914995443251E-2</v>
      </c>
      <c r="E18" s="44">
        <v>3.4969855151476548E-2</v>
      </c>
      <c r="F18" s="44">
        <v>2.8693655638684756E-2</v>
      </c>
      <c r="G18" s="44">
        <v>4.7192120402063553E-2</v>
      </c>
      <c r="H18" s="44">
        <v>2.7759932572440915E-2</v>
      </c>
      <c r="I18" s="44">
        <f t="shared" si="5"/>
        <v>3.4653890941166443E-2</v>
      </c>
      <c r="J18" s="110">
        <f t="shared" si="4"/>
        <v>-6.9307781882332886E-3</v>
      </c>
      <c r="K18" s="111">
        <f t="shared" si="6"/>
        <v>5.9105337450474416E-2</v>
      </c>
      <c r="M18" s="2">
        <v>11</v>
      </c>
      <c r="N18" s="85">
        <v>5.9654636531376593E-2</v>
      </c>
      <c r="O18" s="85">
        <f t="shared" si="1"/>
        <v>6.8602832011083081E-2</v>
      </c>
      <c r="P18" s="85">
        <f t="shared" si="2"/>
        <v>5.0706441051670104E-2</v>
      </c>
      <c r="Q18" s="86"/>
      <c r="R18" s="87">
        <f t="shared" si="3"/>
        <v>0.54421987889728729</v>
      </c>
      <c r="S18" s="87">
        <f t="shared" si="0"/>
        <v>0.49822857424964623</v>
      </c>
      <c r="T18" s="87">
        <f t="shared" si="0"/>
        <v>0.5949019012429867</v>
      </c>
      <c r="V18" s="29">
        <v>0.15</v>
      </c>
      <c r="Y18" s="131">
        <v>10</v>
      </c>
      <c r="Z18" s="132">
        <v>0.2</v>
      </c>
      <c r="AA18" s="133">
        <v>7.4999999999999997E-3</v>
      </c>
    </row>
    <row r="19" spans="2:27" ht="19" customHeight="1" thickBot="1" x14ac:dyDescent="0.4">
      <c r="B19" s="11">
        <v>10</v>
      </c>
      <c r="C19" s="112">
        <v>6.638435144186805E-2</v>
      </c>
      <c r="D19" s="113">
        <v>4.8570994704259851E-2</v>
      </c>
      <c r="E19" s="45">
        <v>3.4885887163909723E-2</v>
      </c>
      <c r="F19" s="45">
        <v>2.8366101441846148E-2</v>
      </c>
      <c r="G19" s="45">
        <v>4.7287298985587478E-2</v>
      </c>
      <c r="H19" s="45">
        <v>2.7560416367196527E-2</v>
      </c>
      <c r="I19" s="45">
        <f t="shared" si="5"/>
        <v>3.4524925989634969E-2</v>
      </c>
      <c r="J19" s="114">
        <f t="shared" si="4"/>
        <v>-6.904985197926994E-3</v>
      </c>
      <c r="K19" s="117">
        <f t="shared" si="6"/>
        <v>5.9479366243941054E-2</v>
      </c>
      <c r="M19" s="2">
        <v>12</v>
      </c>
      <c r="N19" s="85">
        <v>5.9667468261867418E-2</v>
      </c>
      <c r="O19" s="85">
        <f t="shared" si="1"/>
        <v>6.861758850114752E-2</v>
      </c>
      <c r="P19" s="85">
        <f t="shared" si="2"/>
        <v>5.0717348022587302E-2</v>
      </c>
      <c r="Q19" s="86"/>
      <c r="R19" s="87">
        <f t="shared" si="3"/>
        <v>0.51351079790581944</v>
      </c>
      <c r="S19" s="87">
        <f t="shared" si="0"/>
        <v>0.46616894967021066</v>
      </c>
      <c r="T19" s="87">
        <f t="shared" si="0"/>
        <v>0.56612471858499569</v>
      </c>
      <c r="V19" s="29">
        <v>0.15</v>
      </c>
    </row>
    <row r="20" spans="2:27" ht="19" customHeight="1" x14ac:dyDescent="0.35">
      <c r="M20" s="2">
        <v>13</v>
      </c>
      <c r="N20" s="85">
        <v>5.9578832053460706E-2</v>
      </c>
      <c r="O20" s="85">
        <f t="shared" si="1"/>
        <v>6.8515656861479812E-2</v>
      </c>
      <c r="P20" s="85">
        <f t="shared" si="2"/>
        <v>5.06420072454416E-2</v>
      </c>
      <c r="Q20" s="86"/>
      <c r="R20" s="87">
        <f t="shared" si="3"/>
        <v>0.48510313485814482</v>
      </c>
      <c r="S20" s="87">
        <f t="shared" si="0"/>
        <v>0.43675599227919859</v>
      </c>
      <c r="T20" s="87">
        <f t="shared" si="0"/>
        <v>0.53928145743436295</v>
      </c>
      <c r="V20" s="29">
        <v>0.15</v>
      </c>
    </row>
    <row r="21" spans="2:27" ht="19" customHeight="1" x14ac:dyDescent="0.35">
      <c r="M21" s="2">
        <v>14</v>
      </c>
      <c r="N21" s="85">
        <v>5.9428320250020095E-2</v>
      </c>
      <c r="O21" s="85">
        <f t="shared" si="1"/>
        <v>6.8342568287523109E-2</v>
      </c>
      <c r="P21" s="85">
        <f t="shared" si="2"/>
        <v>5.051407221251708E-2</v>
      </c>
      <c r="Q21" s="86"/>
      <c r="R21" s="87">
        <f t="shared" si="3"/>
        <v>0.45870523323067891</v>
      </c>
      <c r="S21" s="87">
        <f t="shared" si="0"/>
        <v>0.40964513434489502</v>
      </c>
      <c r="T21" s="87">
        <f t="shared" si="0"/>
        <v>0.51413207118102788</v>
      </c>
      <c r="V21" s="29">
        <v>0.15</v>
      </c>
    </row>
    <row r="22" spans="2:27" ht="19" customHeight="1" x14ac:dyDescent="0.35">
      <c r="M22" s="2">
        <v>15</v>
      </c>
      <c r="N22" s="85">
        <v>5.924187058502639E-2</v>
      </c>
      <c r="O22" s="85">
        <f t="shared" si="1"/>
        <v>6.8128151172780343E-2</v>
      </c>
      <c r="P22" s="85">
        <f t="shared" si="2"/>
        <v>5.0355589997272431E-2</v>
      </c>
      <c r="Q22" s="86"/>
      <c r="R22" s="87">
        <f t="shared" si="3"/>
        <v>0.43408069925666859</v>
      </c>
      <c r="S22" s="87">
        <f t="shared" si="0"/>
        <v>0.38455747799374929</v>
      </c>
      <c r="T22" s="87">
        <f t="shared" si="0"/>
        <v>0.49048181372103139</v>
      </c>
      <c r="V22" s="29">
        <v>0.15</v>
      </c>
    </row>
    <row r="23" spans="2:27" ht="19" customHeight="1" x14ac:dyDescent="0.35">
      <c r="B23" s="5"/>
      <c r="C23" s="2" t="s">
        <v>5</v>
      </c>
      <c r="D23" s="140" t="s">
        <v>82</v>
      </c>
      <c r="E23" s="141"/>
      <c r="F23" s="141"/>
      <c r="G23" s="141"/>
      <c r="H23" s="141"/>
      <c r="I23" s="142"/>
      <c r="K23" s="143" t="s">
        <v>20</v>
      </c>
      <c r="M23" s="2">
        <v>16</v>
      </c>
      <c r="N23" s="85">
        <v>5.9036530177442703E-2</v>
      </c>
      <c r="O23" s="85">
        <f t="shared" si="1"/>
        <v>6.7892009704059106E-2</v>
      </c>
      <c r="P23" s="85">
        <f t="shared" si="2"/>
        <v>5.0181050650826294E-2</v>
      </c>
      <c r="Q23" s="86"/>
      <c r="R23" s="87">
        <f t="shared" si="3"/>
        <v>0.41103652678700114</v>
      </c>
      <c r="S23" s="87">
        <f t="shared" si="0"/>
        <v>0.36126532287129548</v>
      </c>
      <c r="T23" s="87">
        <f t="shared" si="0"/>
        <v>0.46817179518453161</v>
      </c>
      <c r="V23" s="29">
        <v>0.15</v>
      </c>
    </row>
    <row r="24" spans="2:27" ht="19" customHeight="1" x14ac:dyDescent="0.35">
      <c r="B24" s="3"/>
      <c r="C24" s="4" t="s">
        <v>1</v>
      </c>
      <c r="D24" s="6" t="s">
        <v>0</v>
      </c>
      <c r="E24" s="6" t="s">
        <v>13</v>
      </c>
      <c r="F24" s="6" t="s">
        <v>2</v>
      </c>
      <c r="G24" s="6" t="s">
        <v>3</v>
      </c>
      <c r="H24" s="6" t="s">
        <v>68</v>
      </c>
      <c r="I24" s="7" t="s">
        <v>6</v>
      </c>
      <c r="J24" s="8" t="s">
        <v>7</v>
      </c>
      <c r="K24" s="144"/>
      <c r="M24" s="2">
        <v>17</v>
      </c>
      <c r="N24" s="85">
        <v>5.8823473713701002E-2</v>
      </c>
      <c r="O24" s="85">
        <f t="shared" si="1"/>
        <v>6.7646994770756141E-2</v>
      </c>
      <c r="P24" s="85">
        <f t="shared" si="2"/>
        <v>4.9999952656645849E-2</v>
      </c>
      <c r="Q24" s="86"/>
      <c r="R24" s="87">
        <f t="shared" si="3"/>
        <v>0.38941371710830425</v>
      </c>
      <c r="S24" s="87">
        <f t="shared" si="0"/>
        <v>0.33958089452253459</v>
      </c>
      <c r="T24" s="87">
        <f t="shared" si="0"/>
        <v>0.44707140033622011</v>
      </c>
      <c r="V24" s="29">
        <v>0.15</v>
      </c>
    </row>
    <row r="25" spans="2:27" ht="19" customHeight="1" thickBot="1" x14ac:dyDescent="0.4">
      <c r="B25" s="25">
        <v>20821130</v>
      </c>
      <c r="C25" s="2"/>
      <c r="D25" s="2"/>
      <c r="E25" s="2"/>
      <c r="F25" s="2"/>
      <c r="G25" s="2"/>
      <c r="H25" s="2"/>
      <c r="I25" s="2"/>
      <c r="J25" s="2"/>
      <c r="M25" s="2">
        <v>18</v>
      </c>
      <c r="N25" s="85">
        <v>5.8609956869186464E-2</v>
      </c>
      <c r="O25" s="85">
        <f t="shared" si="1"/>
        <v>6.7401450399564425E-2</v>
      </c>
      <c r="P25" s="85">
        <f t="shared" si="2"/>
        <v>4.9818463338808495E-2</v>
      </c>
      <c r="Q25" s="86"/>
      <c r="R25" s="87">
        <f t="shared" si="3"/>
        <v>0.36907994450703302</v>
      </c>
      <c r="S25" s="87">
        <f t="shared" si="0"/>
        <v>0.31934763160098995</v>
      </c>
      <c r="T25" s="87">
        <f t="shared" si="0"/>
        <v>0.4270722824390365</v>
      </c>
      <c r="V25" s="29">
        <v>0.15</v>
      </c>
    </row>
    <row r="26" spans="2:27" ht="19" customHeight="1" x14ac:dyDescent="0.35">
      <c r="B26" s="9">
        <v>1</v>
      </c>
      <c r="C26" s="104">
        <v>5.8524999999997968E-2</v>
      </c>
      <c r="D26" s="105">
        <v>4.3440353157306537E-2</v>
      </c>
      <c r="E26" s="105">
        <v>3.1607199418966433E-2</v>
      </c>
      <c r="F26" s="43">
        <v>2.8587119999988832E-2</v>
      </c>
      <c r="G26" s="43">
        <v>4.7581194963816673E-2</v>
      </c>
      <c r="H26" s="43">
        <v>2.2169999999994215E-2</v>
      </c>
      <c r="I26" s="43">
        <f>IF(  ABS( MAX( D26:H26 ) )  &gt;  ABS(  MIN(D26:H26 ) ),
                                                 (  SUM(D26:H26) - ABS( MAX(D26:H26) ) ) / 4,
                                                  (  SUM(D26:H26) +  ABS( MIN(D26:H26)  )  )   / 4 )</f>
        <v>3.1451168144064012E-2</v>
      </c>
      <c r="J26" s="106">
        <f t="shared" ref="J26:J35" si="7" xml:space="preserve"> IF( I26 &gt; 0, MAX( -$AA9, -I26*$Z9 ), MIN( $AA9, -I26*$Z9 )  )</f>
        <v>-6.2902336288128032E-3</v>
      </c>
      <c r="K26" s="107">
        <f>C26+J26</f>
        <v>5.2234766371185168E-2</v>
      </c>
      <c r="M26" s="2">
        <v>19</v>
      </c>
      <c r="N26" s="85">
        <v>5.8400602308238625E-2</v>
      </c>
      <c r="O26" s="85">
        <f t="shared" si="1"/>
        <v>6.7160692654474413E-2</v>
      </c>
      <c r="P26" s="85">
        <f t="shared" si="2"/>
        <v>4.964051196200283E-2</v>
      </c>
      <c r="Q26" s="86"/>
      <c r="R26" s="87">
        <f t="shared" si="3"/>
        <v>0.34992385562801287</v>
      </c>
      <c r="S26" s="87">
        <f t="shared" si="0"/>
        <v>0.30043347796112396</v>
      </c>
      <c r="T26" s="87">
        <f t="shared" si="0"/>
        <v>0.40808364400618619</v>
      </c>
      <c r="V26" s="29">
        <v>0.15</v>
      </c>
    </row>
    <row r="27" spans="2:27" ht="19" customHeight="1" x14ac:dyDescent="0.35">
      <c r="B27" s="10">
        <v>2</v>
      </c>
      <c r="C27" s="108">
        <v>6.0534076682222437E-2</v>
      </c>
      <c r="D27" s="109">
        <v>4.5347258298553683E-2</v>
      </c>
      <c r="E27" s="44">
        <v>3.3668786070246259E-2</v>
      </c>
      <c r="F27" s="44">
        <v>2.9128406682212615E-2</v>
      </c>
      <c r="G27" s="44">
        <v>4.9232648113219035E-2</v>
      </c>
      <c r="H27" s="44">
        <v>2.5135706234109767E-2</v>
      </c>
      <c r="I27" s="44">
        <f t="shared" ref="I27:I35" si="8">IF(  ABS( MAX( D27:H27 ) )  &gt;  ABS(  MIN(D27:H27 ) ),
                                                 (  SUM(D27:H27) - ABS( MAX(D27:H27) ) ) / 4,
                                                  (  SUM(D27:H27) +  ABS( MIN(D27:H27)  )  )   / 4 )</f>
        <v>3.3320039321280581E-2</v>
      </c>
      <c r="J27" s="110">
        <f t="shared" si="7"/>
        <v>-6.6640078642561168E-3</v>
      </c>
      <c r="K27" s="111">
        <f t="shared" ref="K27:K35" si="9">C27+J27</f>
        <v>5.387006881796632E-2</v>
      </c>
      <c r="M27" s="2">
        <v>20</v>
      </c>
      <c r="N27" s="85">
        <v>5.8198257791636898E-2</v>
      </c>
      <c r="O27" s="85">
        <f t="shared" si="1"/>
        <v>6.692799646038243E-2</v>
      </c>
      <c r="P27" s="85">
        <f t="shared" si="2"/>
        <v>4.9468519122891359E-2</v>
      </c>
      <c r="Q27" s="86"/>
      <c r="R27" s="87">
        <f t="shared" si="3"/>
        <v>0.33185065373831052</v>
      </c>
      <c r="S27" s="87">
        <f t="shared" si="0"/>
        <v>0.28272572741930213</v>
      </c>
      <c r="T27" s="87">
        <f t="shared" si="0"/>
        <v>0.39002854771688328</v>
      </c>
      <c r="V27" s="29">
        <v>0.15</v>
      </c>
    </row>
    <row r="28" spans="2:27" ht="19" customHeight="1" x14ac:dyDescent="0.35">
      <c r="B28" s="10">
        <v>3</v>
      </c>
      <c r="C28" s="108">
        <v>6.2190571012359364E-2</v>
      </c>
      <c r="D28" s="109">
        <v>4.6695536903515578E-2</v>
      </c>
      <c r="E28" s="44">
        <v>3.5586736085130743E-2</v>
      </c>
      <c r="F28" s="44">
        <v>2.9625981012349589E-2</v>
      </c>
      <c r="G28" s="44">
        <v>4.8381220096380906E-2</v>
      </c>
      <c r="H28" s="44">
        <v>2.7213096117748137E-2</v>
      </c>
      <c r="I28" s="44">
        <f t="shared" si="8"/>
        <v>3.4780337529686012E-2</v>
      </c>
      <c r="J28" s="110">
        <f t="shared" si="7"/>
        <v>-6.9560675059372025E-3</v>
      </c>
      <c r="K28" s="111">
        <f t="shared" si="9"/>
        <v>5.5234503506422158E-2</v>
      </c>
      <c r="M28" s="2">
        <v>21</v>
      </c>
      <c r="N28" s="85">
        <v>5.8004574812909437E-2</v>
      </c>
      <c r="O28" s="85">
        <f t="shared" si="1"/>
        <v>6.670526103484585E-2</v>
      </c>
      <c r="P28" s="85">
        <f t="shared" si="2"/>
        <v>4.9303888590973018E-2</v>
      </c>
      <c r="Q28" s="86"/>
      <c r="R28" s="87">
        <f t="shared" si="3"/>
        <v>0.3147786839720933</v>
      </c>
      <c r="S28" s="87">
        <f t="shared" si="0"/>
        <v>0.26612706257077479</v>
      </c>
      <c r="T28" s="87">
        <f t="shared" si="0"/>
        <v>0.37284104169698057</v>
      </c>
      <c r="V28" s="29">
        <v>0.15</v>
      </c>
    </row>
    <row r="29" spans="2:27" ht="19" customHeight="1" x14ac:dyDescent="0.35">
      <c r="B29" s="10">
        <v>4</v>
      </c>
      <c r="C29" s="108">
        <v>6.3394242738018525E-2</v>
      </c>
      <c r="D29" s="109">
        <v>4.7485757907175019E-2</v>
      </c>
      <c r="E29" s="44">
        <v>3.6681565508990488E-2</v>
      </c>
      <c r="F29" s="44">
        <v>2.9911812738009136E-2</v>
      </c>
      <c r="G29" s="44">
        <v>4.8455255732807956E-2</v>
      </c>
      <c r="H29" s="44">
        <v>2.8339820489799106E-2</v>
      </c>
      <c r="I29" s="44">
        <f t="shared" si="8"/>
        <v>3.5604739160993437E-2</v>
      </c>
      <c r="J29" s="110">
        <f t="shared" si="7"/>
        <v>-7.1209478321986874E-3</v>
      </c>
      <c r="K29" s="111">
        <f t="shared" si="9"/>
        <v>5.6273294905819837E-2</v>
      </c>
      <c r="M29" s="2">
        <v>22</v>
      </c>
      <c r="N29" s="85">
        <v>5.7820401884439709E-2</v>
      </c>
      <c r="O29" s="85">
        <f t="shared" si="1"/>
        <v>6.6493462167105666E-2</v>
      </c>
      <c r="P29" s="85">
        <f t="shared" si="2"/>
        <v>4.9147341601773753E-2</v>
      </c>
      <c r="Q29" s="86"/>
      <c r="R29" s="87">
        <f t="shared" si="3"/>
        <v>0.29863679365608409</v>
      </c>
      <c r="S29" s="87">
        <f t="shared" si="0"/>
        <v>0.25055250796517392</v>
      </c>
      <c r="T29" s="87">
        <f t="shared" si="0"/>
        <v>0.35646392331870425</v>
      </c>
      <c r="V29" s="29">
        <v>0.15</v>
      </c>
    </row>
    <row r="30" spans="2:27" ht="19" customHeight="1" thickBot="1" x14ac:dyDescent="0.4">
      <c r="B30" s="10">
        <v>5</v>
      </c>
      <c r="C30" s="112">
        <v>6.4405558450623568E-2</v>
      </c>
      <c r="D30" s="113">
        <v>4.8081379012597791E-2</v>
      </c>
      <c r="E30" s="45">
        <v>3.7315210808386068E-2</v>
      </c>
      <c r="F30" s="45">
        <v>3.0162028450614775E-2</v>
      </c>
      <c r="G30" s="45">
        <v>4.8377335568145163E-2</v>
      </c>
      <c r="H30" s="45">
        <v>2.898319930150528E-2</v>
      </c>
      <c r="I30" s="45">
        <f t="shared" si="8"/>
        <v>3.6135454393275979E-2</v>
      </c>
      <c r="J30" s="114">
        <f t="shared" si="7"/>
        <v>-7.2270908786551957E-3</v>
      </c>
      <c r="K30" s="115">
        <f t="shared" si="9"/>
        <v>5.7178467571968372E-2</v>
      </c>
      <c r="M30" s="2">
        <v>23</v>
      </c>
      <c r="N30" s="85">
        <v>5.7646053336636305E-2</v>
      </c>
      <c r="O30" s="85">
        <f t="shared" si="1"/>
        <v>6.6292961337131751E-2</v>
      </c>
      <c r="P30" s="85">
        <f t="shared" si="2"/>
        <v>4.8999145336140859E-2</v>
      </c>
      <c r="Q30" s="86"/>
      <c r="R30" s="87">
        <f t="shared" si="3"/>
        <v>0.28336229043874617</v>
      </c>
      <c r="S30" s="87">
        <f t="shared" si="0"/>
        <v>0.2359270816862547</v>
      </c>
      <c r="T30" s="87">
        <f t="shared" si="0"/>
        <v>0.34084700088989628</v>
      </c>
      <c r="V30" s="29">
        <v>0.15</v>
      </c>
    </row>
    <row r="31" spans="2:27" ht="19" customHeight="1" x14ac:dyDescent="0.35">
      <c r="B31" s="10">
        <v>6</v>
      </c>
      <c r="C31" s="108">
        <v>6.5211536487844723E-2</v>
      </c>
      <c r="D31" s="109">
        <v>4.862740770245022E-2</v>
      </c>
      <c r="E31" s="44">
        <v>3.7645553494785933E-2</v>
      </c>
      <c r="F31" s="44">
        <v>3.0300146487836077E-2</v>
      </c>
      <c r="G31" s="44">
        <v>4.8348665095474974E-2</v>
      </c>
      <c r="H31" s="44">
        <v>2.9260344555496198E-2</v>
      </c>
      <c r="I31" s="49">
        <f t="shared" si="8"/>
        <v>3.6388677408398296E-2</v>
      </c>
      <c r="J31" s="110">
        <f t="shared" si="7"/>
        <v>-7.2777354816796593E-3</v>
      </c>
      <c r="K31" s="116">
        <f t="shared" si="9"/>
        <v>5.7933801006165062E-2</v>
      </c>
      <c r="M31" s="2">
        <v>24</v>
      </c>
      <c r="N31" s="85">
        <v>5.7481493642030701E-2</v>
      </c>
      <c r="O31" s="85">
        <f t="shared" si="1"/>
        <v>6.6103717688335298E-2</v>
      </c>
      <c r="P31" s="85">
        <f t="shared" si="2"/>
        <v>4.8859269595726097E-2</v>
      </c>
      <c r="Q31" s="86"/>
      <c r="R31" s="87">
        <f t="shared" si="3"/>
        <v>0.2688993603293946</v>
      </c>
      <c r="S31" s="87">
        <f t="shared" si="0"/>
        <v>0.22218397966139289</v>
      </c>
      <c r="T31" s="87">
        <f t="shared" si="0"/>
        <v>0.32594574211246136</v>
      </c>
      <c r="V31" s="29">
        <v>0.15</v>
      </c>
    </row>
    <row r="32" spans="2:27" ht="19" customHeight="1" x14ac:dyDescent="0.35">
      <c r="B32" s="10">
        <v>7</v>
      </c>
      <c r="C32" s="108">
        <v>6.5893379459448287E-2</v>
      </c>
      <c r="D32" s="109">
        <v>4.8993501753171964E-2</v>
      </c>
      <c r="E32" s="44">
        <v>3.7763386576472824E-2</v>
      </c>
      <c r="F32" s="44">
        <v>3.0361459459440132E-2</v>
      </c>
      <c r="G32" s="44">
        <v>4.8186136528533208E-2</v>
      </c>
      <c r="H32" s="44">
        <v>2.9352044757377849E-2</v>
      </c>
      <c r="I32" s="44">
        <f t="shared" si="8"/>
        <v>3.6415756830456003E-2</v>
      </c>
      <c r="J32" s="110">
        <f t="shared" si="7"/>
        <v>-7.2831513660912006E-3</v>
      </c>
      <c r="K32" s="111">
        <f t="shared" si="9"/>
        <v>5.8610228093357086E-2</v>
      </c>
      <c r="M32" s="2">
        <v>25</v>
      </c>
      <c r="N32" s="85">
        <v>5.7326463938013106E-2</v>
      </c>
      <c r="O32" s="85">
        <f t="shared" si="1"/>
        <v>6.5925433528715063E-2</v>
      </c>
      <c r="P32" s="85">
        <f t="shared" si="2"/>
        <v>4.8727494347311141E-2</v>
      </c>
      <c r="Q32" s="86"/>
      <c r="R32" s="87">
        <f t="shared" si="3"/>
        <v>0.25519783901804483</v>
      </c>
      <c r="S32" s="87">
        <f t="shared" si="0"/>
        <v>0.20926316612667692</v>
      </c>
      <c r="T32" s="87">
        <f t="shared" si="0"/>
        <v>0.31172022221404261</v>
      </c>
      <c r="V32" s="29">
        <v>0.15</v>
      </c>
    </row>
    <row r="33" spans="2:22" ht="19" customHeight="1" x14ac:dyDescent="0.35">
      <c r="B33" s="10">
        <v>8</v>
      </c>
      <c r="C33" s="108">
        <v>6.650828372250861E-2</v>
      </c>
      <c r="D33" s="109">
        <v>4.9236331391581345E-2</v>
      </c>
      <c r="E33" s="44">
        <v>3.7734930940813038E-2</v>
      </c>
      <c r="F33" s="44">
        <v>3.0374623722500882E-2</v>
      </c>
      <c r="G33" s="44">
        <v>4.7858938789669292E-2</v>
      </c>
      <c r="H33" s="44">
        <v>2.9380702528931879E-2</v>
      </c>
      <c r="I33" s="44">
        <f t="shared" si="8"/>
        <v>3.6337298995478773E-2</v>
      </c>
      <c r="J33" s="110">
        <f t="shared" si="7"/>
        <v>-7.2674597990957553E-3</v>
      </c>
      <c r="K33" s="111">
        <f t="shared" si="9"/>
        <v>5.9240823923412858E-2</v>
      </c>
      <c r="M33" s="2">
        <v>26</v>
      </c>
      <c r="N33" s="85">
        <v>5.7180568741214577E-2</v>
      </c>
      <c r="O33" s="85">
        <f t="shared" si="1"/>
        <v>6.5757654052396752E-2</v>
      </c>
      <c r="P33" s="85">
        <f t="shared" si="2"/>
        <v>4.8603483430032388E-2</v>
      </c>
      <c r="Q33" s="86"/>
      <c r="R33" s="87">
        <f t="shared" si="3"/>
        <v>0.24221225435458943</v>
      </c>
      <c r="S33" s="87">
        <f t="shared" si="0"/>
        <v>0.19711027380889165</v>
      </c>
      <c r="T33" s="87">
        <f t="shared" si="0"/>
        <v>0.29813430386943224</v>
      </c>
      <c r="V33" s="29">
        <v>0.15</v>
      </c>
    </row>
    <row r="34" spans="2:22" ht="19" customHeight="1" x14ac:dyDescent="0.35">
      <c r="B34" s="10">
        <v>9</v>
      </c>
      <c r="C34" s="108">
        <v>6.7045318569267431E-2</v>
      </c>
      <c r="D34" s="109">
        <v>4.9452950484495384E-2</v>
      </c>
      <c r="E34" s="44">
        <v>3.7630995533754819E-2</v>
      </c>
      <c r="F34" s="44">
        <v>3.0313188569260019E-2</v>
      </c>
      <c r="G34" s="44">
        <v>4.7464945944352799E-2</v>
      </c>
      <c r="H34" s="44">
        <v>2.9340312002979818E-2</v>
      </c>
      <c r="I34" s="44">
        <f t="shared" si="8"/>
        <v>3.6187360512586864E-2</v>
      </c>
      <c r="J34" s="110">
        <f t="shared" si="7"/>
        <v>-7.2374721025173731E-3</v>
      </c>
      <c r="K34" s="111">
        <f t="shared" si="9"/>
        <v>5.980784646675006E-2</v>
      </c>
      <c r="M34" s="2">
        <v>27</v>
      </c>
      <c r="N34" s="85">
        <v>5.7043335112315185E-2</v>
      </c>
      <c r="O34" s="85">
        <f t="shared" si="1"/>
        <v>6.5599835379162461E-2</v>
      </c>
      <c r="P34" s="85">
        <f t="shared" si="2"/>
        <v>4.8486834845467904E-2</v>
      </c>
      <c r="Q34" s="86"/>
      <c r="R34" s="87">
        <f t="shared" si="3"/>
        <v>0.22990107691736747</v>
      </c>
      <c r="S34" s="87">
        <f t="shared" si="0"/>
        <v>0.18567574047602159</v>
      </c>
      <c r="T34" s="87">
        <f t="shared" si="0"/>
        <v>0.28515499621334311</v>
      </c>
      <c r="V34" s="29">
        <v>0.15</v>
      </c>
    </row>
    <row r="35" spans="2:22" ht="19" customHeight="1" thickBot="1" x14ac:dyDescent="0.4">
      <c r="B35" s="11">
        <v>10</v>
      </c>
      <c r="C35" s="112">
        <v>6.7490836907640128E-2</v>
      </c>
      <c r="D35" s="113">
        <v>4.9575212898667287E-2</v>
      </c>
      <c r="E35" s="45">
        <v>3.7501977342372816E-2</v>
      </c>
      <c r="F35" s="45">
        <v>3.0171436907633353E-2</v>
      </c>
      <c r="G35" s="45">
        <v>4.707955512825035E-2</v>
      </c>
      <c r="H35" s="45">
        <v>2.9234809766241598E-2</v>
      </c>
      <c r="I35" s="45">
        <f t="shared" si="8"/>
        <v>3.599694478612453E-2</v>
      </c>
      <c r="J35" s="114">
        <f t="shared" si="7"/>
        <v>-7.1993889572249063E-3</v>
      </c>
      <c r="K35" s="117">
        <f t="shared" si="9"/>
        <v>6.0291447950415224E-2</v>
      </c>
      <c r="M35" s="2">
        <v>28</v>
      </c>
      <c r="N35" s="85">
        <v>5.6914252693249789E-2</v>
      </c>
      <c r="O35" s="85">
        <f t="shared" si="1"/>
        <v>6.5451390597237258E-2</v>
      </c>
      <c r="P35" s="85">
        <f t="shared" si="2"/>
        <v>4.8377114789262321E-2</v>
      </c>
      <c r="Q35" s="86"/>
      <c r="R35" s="87">
        <f t="shared" si="3"/>
        <v>0.21822613032680213</v>
      </c>
      <c r="S35" s="87">
        <f t="shared" si="0"/>
        <v>0.17491412613055787</v>
      </c>
      <c r="T35" s="87">
        <f t="shared" si="0"/>
        <v>0.27275195215201242</v>
      </c>
      <c r="V35" s="29">
        <v>0.15</v>
      </c>
    </row>
    <row r="36" spans="2:22" ht="19" customHeight="1" x14ac:dyDescent="0.35">
      <c r="M36" s="2">
        <v>29</v>
      </c>
      <c r="N36" s="85">
        <v>5.6792800442933888E-2</v>
      </c>
      <c r="O36" s="85">
        <f t="shared" si="1"/>
        <v>6.5311720509373963E-2</v>
      </c>
      <c r="P36" s="85">
        <f t="shared" si="2"/>
        <v>4.8273880376493807E-2</v>
      </c>
      <c r="Q36" s="86"/>
      <c r="R36" s="87">
        <f t="shared" si="3"/>
        <v>0.20715212429625168</v>
      </c>
      <c r="S36" s="87">
        <f t="shared" si="0"/>
        <v>0.16478356853314013</v>
      </c>
      <c r="T36" s="87">
        <f t="shared" si="0"/>
        <v>0.26089707246325183</v>
      </c>
      <c r="V36" s="29">
        <v>0.15</v>
      </c>
    </row>
    <row r="37" spans="2:22" ht="19" customHeight="1" x14ac:dyDescent="0.35">
      <c r="M37" s="2">
        <v>30</v>
      </c>
      <c r="N37" s="85">
        <v>5.667846412449129E-2</v>
      </c>
      <c r="O37" s="85">
        <f t="shared" si="1"/>
        <v>6.5180233743164978E-2</v>
      </c>
      <c r="P37" s="85">
        <f t="shared" si="2"/>
        <v>4.8176694505817595E-2</v>
      </c>
      <c r="Q37" s="86"/>
      <c r="R37" s="87">
        <f t="shared" si="3"/>
        <v>0.19664628211456037</v>
      </c>
      <c r="S37" s="87">
        <f t="shared" si="0"/>
        <v>0.15524534493440684</v>
      </c>
      <c r="T37" s="87">
        <f t="shared" si="0"/>
        <v>0.24956419238130972</v>
      </c>
      <c r="V37" s="29">
        <v>0.15</v>
      </c>
    </row>
    <row r="38" spans="2:22" ht="19" customHeight="1" x14ac:dyDescent="0.35">
      <c r="M38" s="2">
        <v>31</v>
      </c>
      <c r="N38" s="85">
        <v>5.6570747375781716E-2</v>
      </c>
      <c r="O38" s="85">
        <f t="shared" si="1"/>
        <v>6.5056359482148968E-2</v>
      </c>
      <c r="P38" s="85">
        <f t="shared" si="2"/>
        <v>4.8085135269414457E-2</v>
      </c>
      <c r="Q38" s="86"/>
      <c r="R38" s="87">
        <f t="shared" si="3"/>
        <v>0.18667804092115456</v>
      </c>
      <c r="S38" s="87">
        <f t="shared" si="0"/>
        <v>0.14626351562451514</v>
      </c>
      <c r="T38" s="87">
        <f t="shared" si="0"/>
        <v>0.23872883194168293</v>
      </c>
      <c r="V38" s="29">
        <v>0.15</v>
      </c>
    </row>
    <row r="39" spans="2:22" ht="19" customHeight="1" x14ac:dyDescent="0.35">
      <c r="B39" s="5"/>
      <c r="C39" s="2" t="s">
        <v>5</v>
      </c>
      <c r="D39" s="140" t="s">
        <v>82</v>
      </c>
      <c r="E39" s="141"/>
      <c r="F39" s="141"/>
      <c r="G39" s="141"/>
      <c r="H39" s="141"/>
      <c r="I39" s="142"/>
      <c r="K39" s="143" t="s">
        <v>20</v>
      </c>
      <c r="M39" s="2">
        <v>32</v>
      </c>
      <c r="N39" s="85">
        <v>5.646917834803622E-2</v>
      </c>
      <c r="O39" s="85">
        <f t="shared" si="1"/>
        <v>6.4939555100241644E-2</v>
      </c>
      <c r="P39" s="85">
        <f t="shared" si="2"/>
        <v>4.7998801595830788E-2</v>
      </c>
      <c r="Q39" s="86"/>
      <c r="R39" s="87">
        <f t="shared" si="3"/>
        <v>0.17721880823351202</v>
      </c>
      <c r="S39" s="87">
        <f t="shared" si="0"/>
        <v>0.13780463077090752</v>
      </c>
      <c r="T39" s="87">
        <f t="shared" si="0"/>
        <v>0.2283679956695793</v>
      </c>
      <c r="V39" s="29">
        <v>0.15</v>
      </c>
    </row>
    <row r="40" spans="2:22" ht="19" customHeight="1" x14ac:dyDescent="0.35">
      <c r="B40" s="3"/>
      <c r="C40" s="4" t="s">
        <v>1</v>
      </c>
      <c r="D40" s="6" t="s">
        <v>0</v>
      </c>
      <c r="E40" s="6" t="s">
        <v>13</v>
      </c>
      <c r="F40" s="6" t="s">
        <v>2</v>
      </c>
      <c r="G40" s="6" t="s">
        <v>3</v>
      </c>
      <c r="H40" s="6" t="s">
        <v>68</v>
      </c>
      <c r="I40" s="7" t="s">
        <v>6</v>
      </c>
      <c r="J40" s="8" t="s">
        <v>7</v>
      </c>
      <c r="K40" s="144"/>
      <c r="M40" s="2">
        <v>33</v>
      </c>
      <c r="N40" s="85">
        <v>5.6373313306441686E-2</v>
      </c>
      <c r="O40" s="85">
        <f t="shared" si="1"/>
        <v>6.4829310302407933E-2</v>
      </c>
      <c r="P40" s="85">
        <f t="shared" si="2"/>
        <v>4.7917316310475432E-2</v>
      </c>
      <c r="Q40" s="86"/>
      <c r="R40" s="87">
        <f t="shared" si="3"/>
        <v>0.16824176208261429</v>
      </c>
      <c r="S40" s="87">
        <f t="shared" si="0"/>
        <v>0.12983748645538148</v>
      </c>
      <c r="T40" s="87">
        <f t="shared" si="0"/>
        <v>0.21846001051787994</v>
      </c>
      <c r="V40" s="29">
        <v>0.15</v>
      </c>
    </row>
    <row r="41" spans="2:22" ht="19" customHeight="1" thickBot="1" x14ac:dyDescent="0.4">
      <c r="B41" s="25">
        <v>20821029</v>
      </c>
      <c r="C41" s="2"/>
      <c r="D41" s="2"/>
      <c r="E41" s="2"/>
      <c r="F41" s="2"/>
      <c r="G41" s="2"/>
      <c r="H41" s="2"/>
      <c r="I41" s="2"/>
      <c r="J41" s="2"/>
      <c r="M41" s="2">
        <v>34</v>
      </c>
      <c r="N41" s="85">
        <v>5.6282738172132696E-2</v>
      </c>
      <c r="O41" s="85">
        <f t="shared" si="1"/>
        <v>6.4725148897952597E-2</v>
      </c>
      <c r="P41" s="85">
        <f t="shared" si="2"/>
        <v>4.7840327446312787E-2</v>
      </c>
      <c r="Q41" s="86"/>
      <c r="R41" s="87">
        <f t="shared" si="3"/>
        <v>0.15972168508616189</v>
      </c>
      <c r="S41" s="87">
        <f t="shared" si="0"/>
        <v>0.12233291918477231</v>
      </c>
      <c r="T41" s="87">
        <f t="shared" si="0"/>
        <v>0.20898439351858769</v>
      </c>
      <c r="V41" s="29">
        <v>0.15</v>
      </c>
    </row>
    <row r="42" spans="2:22" ht="19" customHeight="1" x14ac:dyDescent="0.35">
      <c r="B42" s="9">
        <v>1</v>
      </c>
      <c r="C42" s="104">
        <v>5.5175000000005726E-2</v>
      </c>
      <c r="D42" s="105">
        <v>4.009059271735961E-2</v>
      </c>
      <c r="E42" s="105">
        <v>2.79017124156111E-2</v>
      </c>
      <c r="F42" s="43">
        <v>2.6213220000021305E-2</v>
      </c>
      <c r="G42" s="43">
        <v>4.4072836152708572E-2</v>
      </c>
      <c r="H42" s="43">
        <v>2.0779999999985976E-2</v>
      </c>
      <c r="I42" s="43">
        <f>IF(  ABS( MAX( D42:H42 ) )  &gt;  ABS(  MIN(D42:H42 ) ),
                                                 (  SUM(D42:H42) - ABS( MAX(D42:H42) ) ) / 4,
                                                  (  SUM(D42:H42) +  ABS( MIN(D42:H42)  )  )   / 4 )</f>
        <v>2.8746381283244499E-2</v>
      </c>
      <c r="J42" s="106">
        <f t="shared" ref="J42:J51" si="10" xml:space="preserve"> IF( I42 &gt; 0, MAX( -$AA$9, -I42*$Z9 ), MIN( $AA9, -I42*$Z9 )  )</f>
        <v>-5.7492762566489003E-3</v>
      </c>
      <c r="K42" s="107">
        <f>C42+J42</f>
        <v>4.9425723743356825E-2</v>
      </c>
      <c r="M42" s="2">
        <v>35</v>
      </c>
      <c r="N42" s="85">
        <v>5.6197068693323082E-2</v>
      </c>
      <c r="O42" s="85">
        <f t="shared" si="1"/>
        <v>6.4626628997321536E-2</v>
      </c>
      <c r="P42" s="85">
        <f t="shared" si="2"/>
        <v>4.7767508389324621E-2</v>
      </c>
      <c r="Q42" s="86"/>
      <c r="R42" s="87">
        <f t="shared" si="3"/>
        <v>0.1516348250586711</v>
      </c>
      <c r="S42" s="87">
        <f t="shared" si="0"/>
        <v>0.11526363069662481</v>
      </c>
      <c r="T42" s="87">
        <f t="shared" si="0"/>
        <v>0.19992174257973558</v>
      </c>
      <c r="V42" s="29">
        <v>0.15</v>
      </c>
    </row>
    <row r="43" spans="2:22" ht="19" customHeight="1" x14ac:dyDescent="0.35">
      <c r="B43" s="10">
        <v>2</v>
      </c>
      <c r="C43" s="108">
        <v>5.6563205262267102E-2</v>
      </c>
      <c r="D43" s="109">
        <v>4.1478410296840185E-2</v>
      </c>
      <c r="E43" s="44">
        <v>2.9599351619127745E-2</v>
      </c>
      <c r="F43" s="44">
        <v>2.6263115262284531E-2</v>
      </c>
      <c r="G43" s="44">
        <v>4.5182828202894765E-2</v>
      </c>
      <c r="H43" s="44">
        <v>2.3667448288700266E-2</v>
      </c>
      <c r="I43" s="44">
        <f t="shared" ref="I43:I51" si="11">IF(  ABS( MAX( D43:H43 ) )  &gt;  ABS(  MIN(D43:H43 ) ),
                                                 (  SUM(D43:H43) - ABS( MAX(D43:H43) ) ) / 4,
                                                  (  SUM(D43:H43) +  ABS( MIN(D43:H43)  )  )   / 4 )</f>
        <v>3.0252081366738182E-2</v>
      </c>
      <c r="J43" s="110">
        <f t="shared" si="10"/>
        <v>-6.0504162733476365E-3</v>
      </c>
      <c r="K43" s="111">
        <f t="shared" ref="K43:K51" si="12">C43+J43</f>
        <v>5.0512788988919463E-2</v>
      </c>
      <c r="M43" s="2">
        <v>36</v>
      </c>
      <c r="N43" s="85">
        <v>5.6115949727294723E-2</v>
      </c>
      <c r="O43" s="85">
        <f t="shared" si="1"/>
        <v>6.4533342186388926E-2</v>
      </c>
      <c r="P43" s="85">
        <f t="shared" si="2"/>
        <v>4.7698557268200513E-2</v>
      </c>
      <c r="Q43" s="86"/>
      <c r="R43" s="87">
        <f t="shared" si="3"/>
        <v>0.14395877648858937</v>
      </c>
      <c r="S43" s="87">
        <f t="shared" si="0"/>
        <v>0.10860403681046049</v>
      </c>
      <c r="T43" s="87">
        <f t="shared" si="0"/>
        <v>0.1912536453726327</v>
      </c>
      <c r="V43" s="29">
        <v>0.15</v>
      </c>
    </row>
    <row r="44" spans="2:22" ht="19" customHeight="1" x14ac:dyDescent="0.35">
      <c r="B44" s="10">
        <v>3</v>
      </c>
      <c r="C44" s="108">
        <v>5.8564943717077433E-2</v>
      </c>
      <c r="D44" s="109">
        <v>4.3171740725435725E-2</v>
      </c>
      <c r="E44" s="44">
        <v>3.1389058101863654E-2</v>
      </c>
      <c r="F44" s="44">
        <v>2.6856023717095168E-2</v>
      </c>
      <c r="G44" s="44">
        <v>4.6540280846506743E-2</v>
      </c>
      <c r="H44" s="44">
        <v>2.5648712749093194E-2</v>
      </c>
      <c r="I44" s="44">
        <f t="shared" si="11"/>
        <v>3.1766383823371935E-2</v>
      </c>
      <c r="J44" s="110">
        <f t="shared" si="10"/>
        <v>-6.3532767646743878E-3</v>
      </c>
      <c r="K44" s="111">
        <f t="shared" si="12"/>
        <v>5.2211666952403049E-2</v>
      </c>
      <c r="M44" s="2">
        <v>37</v>
      </c>
      <c r="N44" s="85">
        <v>5.6039053969183295E-2</v>
      </c>
      <c r="O44" s="85">
        <f t="shared" si="1"/>
        <v>6.444491206456078E-2</v>
      </c>
      <c r="P44" s="85">
        <f t="shared" si="2"/>
        <v>4.7633195873805802E-2</v>
      </c>
      <c r="Q44" s="86"/>
      <c r="R44" s="87">
        <f t="shared" si="3"/>
        <v>0.13667237853267591</v>
      </c>
      <c r="S44" s="87">
        <f t="shared" si="0"/>
        <v>0.1023301355368173</v>
      </c>
      <c r="T44" s="87">
        <f t="shared" si="0"/>
        <v>0.18296260241680584</v>
      </c>
      <c r="V44" s="29">
        <v>0.15</v>
      </c>
    </row>
    <row r="45" spans="2:22" ht="19" customHeight="1" x14ac:dyDescent="0.35">
      <c r="B45" s="10">
        <v>4</v>
      </c>
      <c r="C45" s="108">
        <v>6.0228949928316844E-2</v>
      </c>
      <c r="D45" s="109">
        <v>4.4526095177372493E-2</v>
      </c>
      <c r="E45" s="44">
        <v>3.2627580662223155E-2</v>
      </c>
      <c r="F45" s="44">
        <v>2.7341639928334383E-2</v>
      </c>
      <c r="G45" s="44">
        <v>4.7275321071462928E-2</v>
      </c>
      <c r="H45" s="44">
        <v>2.6853780413286898E-2</v>
      </c>
      <c r="I45" s="44">
        <f t="shared" si="11"/>
        <v>3.2837274045304232E-2</v>
      </c>
      <c r="J45" s="110">
        <f t="shared" si="10"/>
        <v>-6.5674548090608464E-3</v>
      </c>
      <c r="K45" s="111">
        <f t="shared" si="12"/>
        <v>5.3661495119255997E-2</v>
      </c>
      <c r="M45" s="2">
        <v>38</v>
      </c>
      <c r="N45" s="85">
        <v>5.596608036021089E-2</v>
      </c>
      <c r="O45" s="85">
        <f t="shared" si="1"/>
        <v>6.4360992414242521E-2</v>
      </c>
      <c r="P45" s="85">
        <f t="shared" si="2"/>
        <v>4.7571168306179253E-2</v>
      </c>
      <c r="Q45" s="86"/>
      <c r="R45" s="87">
        <f t="shared" si="3"/>
        <v>0.12975562618476794</v>
      </c>
      <c r="S45" s="87">
        <f t="shared" si="0"/>
        <v>9.6419390764277843E-2</v>
      </c>
      <c r="T45" s="87">
        <f t="shared" si="0"/>
        <v>0.17503196136283666</v>
      </c>
      <c r="V45" s="29">
        <v>0.15</v>
      </c>
    </row>
    <row r="46" spans="2:22" ht="19" customHeight="1" thickBot="1" x14ac:dyDescent="0.4">
      <c r="B46" s="10">
        <v>5</v>
      </c>
      <c r="C46" s="112">
        <v>6.1511631228311714E-2</v>
      </c>
      <c r="D46" s="113">
        <v>4.5497233331825315E-2</v>
      </c>
      <c r="E46" s="45">
        <v>3.3265071622708087E-2</v>
      </c>
      <c r="F46" s="45">
        <v>2.7653291228328714E-2</v>
      </c>
      <c r="G46" s="45">
        <v>4.7558692546811443E-2</v>
      </c>
      <c r="H46" s="45">
        <v>2.7544340129111333E-2</v>
      </c>
      <c r="I46" s="45">
        <f t="shared" si="11"/>
        <v>3.3489984077993362E-2</v>
      </c>
      <c r="J46" s="114">
        <f t="shared" si="10"/>
        <v>-6.6979968155986731E-3</v>
      </c>
      <c r="K46" s="115">
        <f t="shared" si="12"/>
        <v>5.4813634412713044E-2</v>
      </c>
      <c r="M46" s="2">
        <v>39</v>
      </c>
      <c r="N46" s="85">
        <v>5.5896752334844368E-2</v>
      </c>
      <c r="O46" s="85">
        <f t="shared" si="1"/>
        <v>6.4281265185071018E-2</v>
      </c>
      <c r="P46" s="85">
        <f t="shared" si="2"/>
        <v>4.7512239484617712E-2</v>
      </c>
      <c r="Q46" s="86"/>
      <c r="R46" s="87">
        <f t="shared" si="3"/>
        <v>0.12318959204405534</v>
      </c>
      <c r="S46" s="87">
        <f t="shared" si="0"/>
        <v>9.085062868514622E-2</v>
      </c>
      <c r="T46" s="87">
        <f t="shared" si="0"/>
        <v>0.16744586015900162</v>
      </c>
      <c r="V46" s="29">
        <v>0.15</v>
      </c>
    </row>
    <row r="47" spans="2:22" ht="19" customHeight="1" x14ac:dyDescent="0.35">
      <c r="B47" s="10">
        <v>6</v>
      </c>
      <c r="C47" s="108">
        <v>6.247296664626556E-2</v>
      </c>
      <c r="D47" s="109">
        <v>4.6092119437753709E-2</v>
      </c>
      <c r="E47" s="44">
        <v>3.3526302999177693E-2</v>
      </c>
      <c r="F47" s="44">
        <v>2.7795496646282336E-2</v>
      </c>
      <c r="G47" s="44">
        <v>4.7401855275340798E-2</v>
      </c>
      <c r="H47" s="44">
        <v>2.7809173673823961E-2</v>
      </c>
      <c r="I47" s="49">
        <f t="shared" si="11"/>
        <v>3.3805773189259425E-2</v>
      </c>
      <c r="J47" s="110">
        <f t="shared" si="10"/>
        <v>-6.7611546378518851E-3</v>
      </c>
      <c r="K47" s="116">
        <f t="shared" si="12"/>
        <v>5.5711812008413672E-2</v>
      </c>
      <c r="M47" s="2">
        <v>40</v>
      </c>
      <c r="N47" s="85">
        <v>5.5830816014564411E-2</v>
      </c>
      <c r="O47" s="85">
        <f t="shared" si="1"/>
        <v>6.4205438416749069E-2</v>
      </c>
      <c r="P47" s="85">
        <f t="shared" si="2"/>
        <v>4.7456193612379745E-2</v>
      </c>
      <c r="Q47" s="86"/>
      <c r="R47" s="87">
        <f t="shared" si="3"/>
        <v>0.11695635669409803</v>
      </c>
      <c r="S47" s="87">
        <f t="shared" si="0"/>
        <v>8.560394475869218E-2</v>
      </c>
      <c r="T47" s="87">
        <f t="shared" si="0"/>
        <v>0.1601891773142024</v>
      </c>
      <c r="V47" s="29">
        <v>0.15</v>
      </c>
    </row>
    <row r="48" spans="2:22" ht="19" customHeight="1" x14ac:dyDescent="0.35">
      <c r="B48" s="10">
        <v>7</v>
      </c>
      <c r="C48" s="108">
        <v>6.3238457155646133E-2</v>
      </c>
      <c r="D48" s="109">
        <v>4.6435264013405364E-2</v>
      </c>
      <c r="E48" s="44">
        <v>3.3569900065462566E-2</v>
      </c>
      <c r="F48" s="44">
        <v>2.7839657155662501E-2</v>
      </c>
      <c r="G48" s="44">
        <v>4.7524328580752728E-2</v>
      </c>
      <c r="H48" s="44">
        <v>2.7874948376067632E-2</v>
      </c>
      <c r="I48" s="44">
        <f t="shared" si="11"/>
        <v>3.3929942402649516E-2</v>
      </c>
      <c r="J48" s="110">
        <f t="shared" si="10"/>
        <v>-6.7859884805299038E-3</v>
      </c>
      <c r="K48" s="111">
        <f t="shared" si="12"/>
        <v>5.6452468675116232E-2</v>
      </c>
      <c r="M48" s="2">
        <v>41</v>
      </c>
      <c r="N48" s="85">
        <v>5.5768038419386157E-2</v>
      </c>
      <c r="O48" s="85">
        <f t="shared" si="1"/>
        <v>6.4133244182294075E-2</v>
      </c>
      <c r="P48" s="85">
        <f t="shared" si="2"/>
        <v>4.7402832656478232E-2</v>
      </c>
      <c r="Q48" s="86"/>
      <c r="R48" s="87">
        <f t="shared" si="3"/>
        <v>0.11103894615123779</v>
      </c>
      <c r="S48" s="87">
        <f t="shared" si="0"/>
        <v>8.0660619496094252E-2</v>
      </c>
      <c r="T48" s="87">
        <f t="shared" si="0"/>
        <v>0.15324748787396311</v>
      </c>
      <c r="V48" s="29">
        <v>0.15</v>
      </c>
    </row>
    <row r="49" spans="2:22" ht="19" customHeight="1" x14ac:dyDescent="0.35">
      <c r="B49" s="10">
        <v>8</v>
      </c>
      <c r="C49" s="108">
        <v>6.3887718111929059E-2</v>
      </c>
      <c r="D49" s="109">
        <v>4.6713275873131677E-2</v>
      </c>
      <c r="E49" s="44">
        <v>3.3486010945544598E-2</v>
      </c>
      <c r="F49" s="44">
        <v>2.7845918111945256E-2</v>
      </c>
      <c r="G49" s="44">
        <v>4.7296188528056504E-2</v>
      </c>
      <c r="H49" s="44">
        <v>2.7833624455436023E-2</v>
      </c>
      <c r="I49" s="44">
        <f t="shared" si="11"/>
        <v>3.3969707346514388E-2</v>
      </c>
      <c r="J49" s="110">
        <f t="shared" si="10"/>
        <v>-6.7939414693028782E-3</v>
      </c>
      <c r="K49" s="111">
        <f t="shared" si="12"/>
        <v>5.709377664262618E-2</v>
      </c>
      <c r="M49" s="2">
        <v>42</v>
      </c>
      <c r="N49" s="85">
        <v>5.5708205742566186E-2</v>
      </c>
      <c r="O49" s="85">
        <f t="shared" si="1"/>
        <v>6.4064436603951114E-2</v>
      </c>
      <c r="P49" s="85">
        <f t="shared" si="2"/>
        <v>4.7351974881181258E-2</v>
      </c>
      <c r="Q49" s="86"/>
      <c r="R49" s="87">
        <f t="shared" si="3"/>
        <v>0.10542127518300826</v>
      </c>
      <c r="S49" s="87">
        <f t="shared" si="0"/>
        <v>7.6003041720798054E-2</v>
      </c>
      <c r="T49" s="87">
        <f t="shared" si="0"/>
        <v>0.1466070240369414</v>
      </c>
      <c r="V49" s="29">
        <v>0.15</v>
      </c>
    </row>
    <row r="50" spans="2:22" ht="19" customHeight="1" x14ac:dyDescent="0.35">
      <c r="B50" s="10">
        <v>9</v>
      </c>
      <c r="C50" s="108">
        <v>6.4442497965535139E-2</v>
      </c>
      <c r="D50" s="109">
        <v>4.7057298680817761E-2</v>
      </c>
      <c r="E50" s="44">
        <v>3.3350431477025877E-2</v>
      </c>
      <c r="F50" s="44">
        <v>2.7810557965550986E-2</v>
      </c>
      <c r="G50" s="44">
        <v>4.6823464374204038E-2</v>
      </c>
      <c r="H50" s="44">
        <v>2.7740308056043661E-2</v>
      </c>
      <c r="I50" s="44">
        <f t="shared" si="11"/>
        <v>3.393119046820614E-2</v>
      </c>
      <c r="J50" s="110">
        <f t="shared" si="10"/>
        <v>-6.7862380936412284E-3</v>
      </c>
      <c r="K50" s="111">
        <f t="shared" si="12"/>
        <v>5.7656259871893913E-2</v>
      </c>
      <c r="M50" s="2">
        <v>43</v>
      </c>
      <c r="N50" s="85">
        <v>5.5651121715994956E-2</v>
      </c>
      <c r="O50" s="85">
        <f t="shared" si="1"/>
        <v>6.3998789973394199E-2</v>
      </c>
      <c r="P50" s="85">
        <f t="shared" si="2"/>
        <v>4.7303453458595712E-2</v>
      </c>
      <c r="Q50" s="86"/>
      <c r="R50" s="87">
        <f t="shared" si="3"/>
        <v>0.10008809555859721</v>
      </c>
      <c r="S50" s="87">
        <f t="shared" si="0"/>
        <v>7.1614638239939868E-2</v>
      </c>
      <c r="T50" s="87">
        <f t="shared" si="0"/>
        <v>0.14025463957805298</v>
      </c>
      <c r="V50" s="29">
        <v>0.15</v>
      </c>
    </row>
    <row r="51" spans="2:22" ht="19" customHeight="1" thickBot="1" x14ac:dyDescent="0.4">
      <c r="B51" s="11">
        <v>10</v>
      </c>
      <c r="C51" s="112">
        <v>6.4912106497550415E-2</v>
      </c>
      <c r="D51" s="113">
        <v>4.7203503045538664E-2</v>
      </c>
      <c r="E51" s="45">
        <v>3.3213832233720764E-2</v>
      </c>
      <c r="F51" s="45">
        <v>2.7726446497565949E-2</v>
      </c>
      <c r="G51" s="45">
        <v>4.6336124382239774E-2</v>
      </c>
      <c r="H51" s="45">
        <v>2.7582519489370627E-2</v>
      </c>
      <c r="I51" s="45">
        <f t="shared" si="11"/>
        <v>3.3714730650724278E-2</v>
      </c>
      <c r="J51" s="114">
        <f t="shared" si="10"/>
        <v>-6.7429461301448564E-3</v>
      </c>
      <c r="K51" s="117">
        <f t="shared" si="12"/>
        <v>5.8169160367405562E-2</v>
      </c>
      <c r="M51" s="2">
        <v>44</v>
      </c>
      <c r="N51" s="85">
        <v>5.5596606081353528E-2</v>
      </c>
      <c r="O51" s="85">
        <f t="shared" si="1"/>
        <v>6.3936096993556554E-2</v>
      </c>
      <c r="P51" s="85">
        <f t="shared" si="2"/>
        <v>4.7257115169150495E-2</v>
      </c>
      <c r="Q51" s="86"/>
      <c r="R51" s="87">
        <f t="shared" si="3"/>
        <v>9.5024948493675182E-2</v>
      </c>
      <c r="S51" s="87">
        <f t="shared" si="0"/>
        <v>6.7479809078247702E-2</v>
      </c>
      <c r="T51" s="87">
        <f t="shared" si="0"/>
        <v>0.13417777742772719</v>
      </c>
      <c r="V51" s="29">
        <v>0.15</v>
      </c>
    </row>
    <row r="52" spans="2:22" ht="19" customHeight="1" x14ac:dyDescent="0.35">
      <c r="M52" s="2">
        <v>45</v>
      </c>
      <c r="N52" s="85">
        <v>5.5544493173634191E-2</v>
      </c>
      <c r="O52" s="85">
        <f t="shared" si="1"/>
        <v>6.3876167149679308E-2</v>
      </c>
      <c r="P52" s="85">
        <f t="shared" si="2"/>
        <v>4.7212819197589059E-2</v>
      </c>
      <c r="Q52" s="86"/>
      <c r="R52" s="87">
        <f t="shared" si="3"/>
        <v>9.0218120705487279E-2</v>
      </c>
      <c r="S52" s="87">
        <f t="shared" si="0"/>
        <v>6.3583867591309309E-2</v>
      </c>
      <c r="T52" s="87">
        <f t="shared" si="0"/>
        <v>0.12836443989803178</v>
      </c>
      <c r="V52" s="29">
        <v>0.15</v>
      </c>
    </row>
    <row r="53" spans="2:22" ht="19" customHeight="1" x14ac:dyDescent="0.35">
      <c r="M53" s="2">
        <v>46</v>
      </c>
      <c r="N53" s="85">
        <v>5.549463061794313E-2</v>
      </c>
      <c r="O53" s="85">
        <f t="shared" si="1"/>
        <v>6.3818825210634589E-2</v>
      </c>
      <c r="P53" s="85">
        <f t="shared" si="2"/>
        <v>4.7170436025251658E-2</v>
      </c>
      <c r="Q53" s="86"/>
      <c r="R53" s="87">
        <f t="shared" si="3"/>
        <v>8.56546036121308E-2</v>
      </c>
      <c r="S53" s="87">
        <f t="shared" si="0"/>
        <v>5.9912984902591435E-2</v>
      </c>
      <c r="T53" s="87">
        <f t="shared" si="0"/>
        <v>0.12280316115500267</v>
      </c>
      <c r="V53" s="29">
        <v>0.15</v>
      </c>
    </row>
    <row r="54" spans="2:22" ht="19" customHeight="1" x14ac:dyDescent="0.35">
      <c r="M54" s="2">
        <v>47</v>
      </c>
      <c r="N54" s="85">
        <v>5.5446878136798938E-2</v>
      </c>
      <c r="O54" s="85">
        <f t="shared" si="1"/>
        <v>6.3763909857318779E-2</v>
      </c>
      <c r="P54" s="85">
        <f t="shared" si="2"/>
        <v>4.7129846416279098E-2</v>
      </c>
      <c r="Q54" s="86"/>
      <c r="R54" s="87">
        <f t="shared" si="3"/>
        <v>8.1322055300864185E-2</v>
      </c>
      <c r="S54" s="87">
        <f t="shared" si="0"/>
        <v>5.6454138207171205E-2</v>
      </c>
      <c r="T54" s="87">
        <f t="shared" si="0"/>
        <v>0.11748298162032356</v>
      </c>
      <c r="V54" s="29">
        <v>0.15</v>
      </c>
    </row>
    <row r="55" spans="2:22" ht="19" customHeight="1" x14ac:dyDescent="0.35">
      <c r="B55" s="145" t="s">
        <v>109</v>
      </c>
      <c r="C55" s="146"/>
      <c r="D55" s="146"/>
      <c r="E55" s="146"/>
      <c r="F55" s="146"/>
      <c r="G55" s="146"/>
      <c r="H55" s="146"/>
      <c r="I55" s="146"/>
      <c r="J55" s="146"/>
      <c r="K55" s="147"/>
      <c r="M55" s="2">
        <v>48</v>
      </c>
      <c r="N55" s="85">
        <v>5.5401106462831251E-2</v>
      </c>
      <c r="O55" s="85">
        <f t="shared" si="1"/>
        <v>6.3711272432255939E-2</v>
      </c>
      <c r="P55" s="85">
        <f t="shared" si="2"/>
        <v>4.7090940493406563E-2</v>
      </c>
      <c r="Q55" s="86"/>
      <c r="R55" s="87">
        <f t="shared" si="3"/>
        <v>7.7208764960531334E-2</v>
      </c>
      <c r="S55" s="87">
        <f t="shared" si="0"/>
        <v>5.319506256180271E-2</v>
      </c>
      <c r="T55" s="87">
        <f t="shared" si="0"/>
        <v>0.11239342405012556</v>
      </c>
      <c r="V55" s="29">
        <v>0.15</v>
      </c>
    </row>
    <row r="56" spans="2:22" ht="19" customHeight="1" x14ac:dyDescent="0.35">
      <c r="B56" s="148"/>
      <c r="C56" s="149"/>
      <c r="D56" s="149"/>
      <c r="E56" s="149"/>
      <c r="F56" s="149"/>
      <c r="G56" s="149"/>
      <c r="H56" s="149"/>
      <c r="I56" s="149"/>
      <c r="J56" s="149"/>
      <c r="K56" s="150"/>
      <c r="M56" s="2">
        <v>49</v>
      </c>
      <c r="N56" s="85">
        <v>5.5357196350445115E-2</v>
      </c>
      <c r="O56" s="85">
        <f t="shared" si="1"/>
        <v>6.3660775803011882E-2</v>
      </c>
      <c r="P56" s="85">
        <f t="shared" si="2"/>
        <v>4.7053616897878348E-2</v>
      </c>
      <c r="Q56" s="86"/>
      <c r="R56" s="87">
        <f t="shared" si="3"/>
        <v>7.3303619527638281E-2</v>
      </c>
      <c r="S56" s="87">
        <f t="shared" si="0"/>
        <v>5.0124205840908445E-2</v>
      </c>
      <c r="T56" s="87">
        <f t="shared" si="0"/>
        <v>0.10752447108864217</v>
      </c>
      <c r="V56" s="29">
        <v>0.15</v>
      </c>
    </row>
    <row r="57" spans="2:22" ht="19" customHeight="1" x14ac:dyDescent="0.35">
      <c r="B57" s="151"/>
      <c r="C57" s="152"/>
      <c r="D57" s="152"/>
      <c r="E57" s="152"/>
      <c r="F57" s="152"/>
      <c r="G57" s="152"/>
      <c r="H57" s="152"/>
      <c r="I57" s="152"/>
      <c r="J57" s="152"/>
      <c r="K57" s="153"/>
      <c r="M57" s="2">
        <v>50</v>
      </c>
      <c r="N57" s="85">
        <v>5.5315037679340318E-2</v>
      </c>
      <c r="O57" s="85">
        <f t="shared" si="1"/>
        <v>6.3612293331241354E-2</v>
      </c>
      <c r="P57" s="85">
        <f t="shared" si="2"/>
        <v>4.7017782027439267E-2</v>
      </c>
      <c r="Q57" s="86"/>
      <c r="R57" s="87">
        <f t="shared" si="3"/>
        <v>6.9596072338037274E-2</v>
      </c>
      <c r="S57" s="87">
        <f t="shared" si="0"/>
        <v>4.7230686585339736E-2</v>
      </c>
      <c r="T57" s="87">
        <f t="shared" si="0"/>
        <v>0.10286654413320928</v>
      </c>
      <c r="V57" s="29">
        <v>0.15</v>
      </c>
    </row>
    <row r="58" spans="2:22" ht="19" customHeight="1" x14ac:dyDescent="0.35">
      <c r="M58" s="2">
        <v>51</v>
      </c>
      <c r="N58" s="85">
        <v>5.527452864256599E-2</v>
      </c>
      <c r="O58" s="85">
        <f t="shared" si="1"/>
        <v>6.3565707938950888E-2</v>
      </c>
      <c r="P58" s="85">
        <f t="shared" si="2"/>
        <v>4.6983349346181091E-2</v>
      </c>
      <c r="Q58" s="86"/>
      <c r="R58" s="87">
        <f xml:space="preserve"> ( 1 +N58 ) ^-($M57 + 1  - 0.5)</f>
        <v>6.6076113609320239E-2</v>
      </c>
      <c r="S58" s="87">
        <f xml:space="preserve"> ( 1 +O58 ) ^-($M57 + 1  - 0.5)</f>
        <v>4.4504254508244766E-2</v>
      </c>
      <c r="T58" s="87">
        <f xml:space="preserve"> ( 1 +P58 ) ^-($M57 + 1  - 0.5)</f>
        <v>9.84104833771378E-2</v>
      </c>
      <c r="V58" s="29">
        <v>0.15</v>
      </c>
    </row>
    <row r="59" spans="2:22" ht="19" customHeight="1" x14ac:dyDescent="0.35">
      <c r="B59" s="92" t="str">
        <f>"Technical note on the calculation of the Nepali risk-free interest rates term structure at " &amp; G3</f>
        <v>Technical note on the calculation of the Nepali risk-free interest rates term structure at End-Chaitra (2082)</v>
      </c>
      <c r="C59" s="88"/>
      <c r="D59" s="88"/>
      <c r="E59" s="88"/>
      <c r="F59" s="88"/>
      <c r="G59" s="88"/>
      <c r="H59" s="88"/>
      <c r="I59" s="88"/>
      <c r="J59" s="88"/>
      <c r="K59" s="89"/>
      <c r="M59" s="2">
        <v>52</v>
      </c>
      <c r="N59" s="85">
        <v>5.5235575011866933E-2</v>
      </c>
      <c r="O59" s="85">
        <f t="shared" si="1"/>
        <v>6.3520911263646965E-2</v>
      </c>
      <c r="P59" s="85">
        <f t="shared" si="2"/>
        <v>4.6950238760086895E-2</v>
      </c>
      <c r="Q59" s="86"/>
      <c r="R59" s="87">
        <f t="shared" ref="R59:T74" si="13" xml:space="preserve"> ( 1 +N59 ) ^-($M58 + 1  - 0.5)</f>
        <v>6.2734242605157475E-2</v>
      </c>
      <c r="S59" s="87">
        <f t="shared" si="13"/>
        <v>4.1935253452478241E-2</v>
      </c>
      <c r="T59" s="87">
        <f t="shared" si="13"/>
        <v>9.4147528920422663E-2</v>
      </c>
      <c r="V59" s="29">
        <v>0.15</v>
      </c>
    </row>
    <row r="60" spans="2:22" ht="19" customHeight="1" x14ac:dyDescent="0.35">
      <c r="B60" s="90"/>
      <c r="C60" s="100"/>
      <c r="D60" s="100"/>
      <c r="E60" s="100"/>
      <c r="F60" s="100"/>
      <c r="G60" s="100"/>
      <c r="H60" s="100"/>
      <c r="I60" s="100"/>
      <c r="J60" s="100"/>
      <c r="K60" s="101"/>
      <c r="M60" s="2">
        <v>53</v>
      </c>
      <c r="N60" s="85">
        <v>5.5198089473356804E-2</v>
      </c>
      <c r="O60" s="85">
        <f t="shared" si="1"/>
        <v>6.3477802894360322E-2</v>
      </c>
      <c r="P60" s="85">
        <f t="shared" si="2"/>
        <v>4.6918376052353279E-2</v>
      </c>
      <c r="Q60" s="86"/>
      <c r="R60" s="87">
        <f t="shared" si="13"/>
        <v>5.9561441353495038E-2</v>
      </c>
      <c r="S60" s="87">
        <f t="shared" si="13"/>
        <v>3.9514586618303621E-2</v>
      </c>
      <c r="T60" s="87">
        <f t="shared" si="13"/>
        <v>9.0069302856574635E-2</v>
      </c>
      <c r="V60" s="29">
        <v>0.15</v>
      </c>
    </row>
    <row r="61" spans="2:22" ht="19" customHeight="1" x14ac:dyDescent="0.35">
      <c r="B61" s="90"/>
      <c r="C61" s="154" t="s">
        <v>130</v>
      </c>
      <c r="D61" s="154"/>
      <c r="E61" s="154"/>
      <c r="F61" s="154"/>
      <c r="G61" s="154"/>
      <c r="H61" s="154"/>
      <c r="I61" s="154"/>
      <c r="J61" s="154"/>
      <c r="K61" s="155"/>
      <c r="M61" s="2">
        <v>54</v>
      </c>
      <c r="N61" s="85">
        <v>5.5161991026944746E-2</v>
      </c>
      <c r="O61" s="85">
        <f t="shared" si="1"/>
        <v>6.3436289680986455E-2</v>
      </c>
      <c r="P61" s="85">
        <f t="shared" si="2"/>
        <v>4.688769237290303E-2</v>
      </c>
      <c r="Q61" s="86"/>
      <c r="R61" s="87">
        <f t="shared" si="13"/>
        <v>5.6549149807043675E-2</v>
      </c>
      <c r="S61" s="87">
        <f t="shared" si="13"/>
        <v>3.7233683900061078E-2</v>
      </c>
      <c r="T61" s="87">
        <f t="shared" si="13"/>
        <v>8.6167792258214096E-2</v>
      </c>
      <c r="V61" s="29">
        <v>0.15</v>
      </c>
    </row>
    <row r="62" spans="2:22" ht="19" customHeight="1" x14ac:dyDescent="0.35">
      <c r="B62" s="90"/>
      <c r="C62" s="154"/>
      <c r="D62" s="154"/>
      <c r="E62" s="154"/>
      <c r="F62" s="154"/>
      <c r="G62" s="154"/>
      <c r="H62" s="154"/>
      <c r="I62" s="154"/>
      <c r="J62" s="154"/>
      <c r="K62" s="155"/>
      <c r="M62" s="2">
        <v>55</v>
      </c>
      <c r="N62" s="85">
        <v>5.5127204443392586E-2</v>
      </c>
      <c r="O62" s="85">
        <f t="shared" si="1"/>
        <v>6.3396285109901473E-2</v>
      </c>
      <c r="P62" s="85">
        <f t="shared" si="2"/>
        <v>4.6858123776883698E-2</v>
      </c>
      <c r="Q62" s="86"/>
      <c r="R62" s="87">
        <f t="shared" si="13"/>
        <v>5.3689242347811271E-2</v>
      </c>
      <c r="S62" s="87">
        <f t="shared" si="13"/>
        <v>3.5084471186955631E-2</v>
      </c>
      <c r="T62" s="87">
        <f t="shared" si="13"/>
        <v>8.2435332995439481E-2</v>
      </c>
      <c r="V62" s="29">
        <v>0.15</v>
      </c>
    </row>
    <row r="63" spans="2:22" ht="19" customHeight="1" x14ac:dyDescent="0.35">
      <c r="B63" s="90"/>
      <c r="C63" s="154"/>
      <c r="D63" s="154"/>
      <c r="E63" s="154"/>
      <c r="F63" s="154"/>
      <c r="G63" s="154"/>
      <c r="H63" s="154"/>
      <c r="I63" s="154"/>
      <c r="J63" s="154"/>
      <c r="K63" s="155"/>
      <c r="M63" s="2">
        <v>56</v>
      </c>
      <c r="N63" s="85">
        <v>5.5093659773364445E-2</v>
      </c>
      <c r="O63" s="85">
        <f t="shared" si="1"/>
        <v>6.3357708739369106E-2</v>
      </c>
      <c r="P63" s="85">
        <f t="shared" si="2"/>
        <v>4.6829610807359777E-2</v>
      </c>
      <c r="Q63" s="86"/>
      <c r="R63" s="87">
        <f t="shared" si="13"/>
        <v>5.0974005548242905E-2</v>
      </c>
      <c r="S63" s="87">
        <f t="shared" si="13"/>
        <v>3.3059341496917985E-2</v>
      </c>
      <c r="T63" s="87">
        <f t="shared" si="13"/>
        <v>7.8864594329958973E-2</v>
      </c>
      <c r="V63" s="29">
        <v>0.15</v>
      </c>
    </row>
    <row r="64" spans="2:22" ht="19" customHeight="1" x14ac:dyDescent="0.35">
      <c r="B64" s="90"/>
      <c r="C64" s="154"/>
      <c r="D64" s="154"/>
      <c r="E64" s="154"/>
      <c r="F64" s="154"/>
      <c r="G64" s="154"/>
      <c r="H64" s="154"/>
      <c r="I64" s="154"/>
      <c r="J64" s="154"/>
      <c r="K64" s="155"/>
      <c r="M64" s="2">
        <v>57</v>
      </c>
      <c r="N64" s="85">
        <v>5.5061291903305776E-2</v>
      </c>
      <c r="O64" s="85">
        <f t="shared" si="1"/>
        <v>6.3320485688801637E-2</v>
      </c>
      <c r="P64" s="85">
        <f t="shared" si="2"/>
        <v>4.6802098117809908E-2</v>
      </c>
      <c r="Q64" s="86"/>
      <c r="R64" s="87">
        <f t="shared" si="13"/>
        <v>4.8396117110451622E-2</v>
      </c>
      <c r="S64" s="87">
        <f t="shared" si="13"/>
        <v>3.1151127824194925E-2</v>
      </c>
      <c r="T64" s="87">
        <f t="shared" si="13"/>
        <v>7.5448564235221685E-2</v>
      </c>
      <c r="V64" s="29">
        <v>0.15</v>
      </c>
    </row>
    <row r="65" spans="2:22" ht="19" customHeight="1" x14ac:dyDescent="0.35">
      <c r="B65" s="91"/>
      <c r="C65" s="102"/>
      <c r="D65" s="102"/>
      <c r="E65" s="102"/>
      <c r="F65" s="102"/>
      <c r="G65" s="102"/>
      <c r="H65" s="102"/>
      <c r="I65" s="102"/>
      <c r="J65" s="102"/>
      <c r="K65" s="103"/>
      <c r="M65" s="2">
        <v>58</v>
      </c>
      <c r="N65" s="85">
        <v>5.503004015346602E-2</v>
      </c>
      <c r="O65" s="85">
        <f t="shared" si="1"/>
        <v>6.328454617648592E-2</v>
      </c>
      <c r="P65" s="85">
        <f t="shared" si="2"/>
        <v>4.6775534130446113E-2</v>
      </c>
      <c r="Q65" s="86"/>
      <c r="R65" s="87">
        <f t="shared" si="13"/>
        <v>4.5948625912396991E-2</v>
      </c>
      <c r="S65" s="87">
        <f t="shared" si="13"/>
        <v>2.9353077591355432E-2</v>
      </c>
      <c r="T65" s="87">
        <f t="shared" si="13"/>
        <v>7.2180535398517959E-2</v>
      </c>
      <c r="V65" s="29">
        <v>0.15</v>
      </c>
    </row>
    <row r="66" spans="2:22" ht="19" customHeight="1" x14ac:dyDescent="0.35">
      <c r="M66" s="2">
        <v>59</v>
      </c>
      <c r="N66" s="85">
        <v>5.4999847913818511E-2</v>
      </c>
      <c r="O66" s="85">
        <f t="shared" si="1"/>
        <v>6.3249825100891277E-2</v>
      </c>
      <c r="P66" s="85">
        <f t="shared" si="2"/>
        <v>4.6749870726745732E-2</v>
      </c>
      <c r="Q66" s="86"/>
      <c r="R66" s="87">
        <f t="shared" si="13"/>
        <v>4.3624933096106183E-2</v>
      </c>
      <c r="S66" s="87">
        <f t="shared" si="13"/>
        <v>2.7658828605103051E-2</v>
      </c>
      <c r="T66" s="87">
        <f t="shared" si="13"/>
        <v>6.9054091865786801E-2</v>
      </c>
      <c r="V66" s="29">
        <v>0.15</v>
      </c>
    </row>
    <row r="67" spans="2:22" ht="19" customHeight="1" x14ac:dyDescent="0.35">
      <c r="B67" s="156" t="s">
        <v>87</v>
      </c>
      <c r="C67" s="157"/>
      <c r="D67" s="157"/>
      <c r="E67" s="157"/>
      <c r="F67" s="157"/>
      <c r="G67" s="157"/>
      <c r="H67" s="157"/>
      <c r="I67" s="157"/>
      <c r="J67" s="157"/>
      <c r="K67" s="158"/>
      <c r="M67" s="2">
        <v>60</v>
      </c>
      <c r="N67" s="85">
        <v>5.4970662314048457E-2</v>
      </c>
      <c r="O67" s="85">
        <f t="shared" si="1"/>
        <v>6.3216261661155723E-2</v>
      </c>
      <c r="P67" s="85">
        <f t="shared" si="2"/>
        <v>4.6725062966941185E-2</v>
      </c>
      <c r="Q67" s="86"/>
      <c r="R67" s="87">
        <f t="shared" si="13"/>
        <v>4.1418774138324392E-2</v>
      </c>
      <c r="S67" s="87">
        <f t="shared" si="13"/>
        <v>2.6062386422925268E-2</v>
      </c>
      <c r="T67" s="87">
        <f t="shared" si="13"/>
        <v>6.6063096293704507E-2</v>
      </c>
      <c r="V67" s="29">
        <v>0.15</v>
      </c>
    </row>
    <row r="68" spans="2:22" ht="19" customHeight="1" x14ac:dyDescent="0.35">
      <c r="B68" s="159"/>
      <c r="C68" s="160"/>
      <c r="D68" s="160"/>
      <c r="E68" s="160"/>
      <c r="F68" s="160"/>
      <c r="G68" s="160"/>
      <c r="H68" s="160"/>
      <c r="I68" s="160"/>
      <c r="J68" s="160"/>
      <c r="K68" s="161"/>
      <c r="M68" s="2">
        <v>61</v>
      </c>
      <c r="N68" s="85">
        <v>5.4942433924166645E-2</v>
      </c>
      <c r="O68" s="85">
        <f t="shared" si="1"/>
        <v>6.3183799012791642E-2</v>
      </c>
      <c r="P68" s="85">
        <f t="shared" si="2"/>
        <v>4.6701068835541648E-2</v>
      </c>
      <c r="Q68" s="86"/>
      <c r="R68" s="87">
        <f t="shared" si="13"/>
        <v>3.9324201848535113E-2</v>
      </c>
      <c r="S68" s="87">
        <f t="shared" si="13"/>
        <v>2.4558103044364628E-2</v>
      </c>
      <c r="T68" s="87">
        <f t="shared" si="13"/>
        <v>6.320167777683805E-2</v>
      </c>
      <c r="V68" s="29">
        <v>0.15</v>
      </c>
    </row>
    <row r="69" spans="2:22" ht="19" customHeight="1" x14ac:dyDescent="0.35">
      <c r="B69" s="162"/>
      <c r="C69" s="163"/>
      <c r="D69" s="163"/>
      <c r="E69" s="163"/>
      <c r="F69" s="163"/>
      <c r="G69" s="163"/>
      <c r="H69" s="163"/>
      <c r="I69" s="163"/>
      <c r="J69" s="163"/>
      <c r="K69" s="164"/>
      <c r="M69" s="2">
        <v>62</v>
      </c>
      <c r="N69" s="85">
        <v>5.4915116482654458E-2</v>
      </c>
      <c r="O69" s="85">
        <f t="shared" si="1"/>
        <v>6.3152383955052627E-2</v>
      </c>
      <c r="P69" s="85">
        <f t="shared" si="2"/>
        <v>4.6677849010256289E-2</v>
      </c>
      <c r="Q69" s="86"/>
      <c r="R69" s="87">
        <f t="shared" si="13"/>
        <v>3.7335570243273337E-2</v>
      </c>
      <c r="S69" s="87">
        <f t="shared" si="13"/>
        <v>2.3140656846745832E-2</v>
      </c>
      <c r="T69" s="87">
        <f t="shared" si="13"/>
        <v>6.0464220220348697E-2</v>
      </c>
      <c r="V69" s="29">
        <v>0.15</v>
      </c>
    </row>
    <row r="70" spans="2:22" ht="19" customHeight="1" x14ac:dyDescent="0.35">
      <c r="M70" s="2">
        <v>63</v>
      </c>
      <c r="N70" s="85">
        <v>5.4888666649371531E-2</v>
      </c>
      <c r="O70" s="85">
        <f t="shared" si="1"/>
        <v>6.3121966646777258E-2</v>
      </c>
      <c r="P70" s="85">
        <f t="shared" si="2"/>
        <v>4.6655366651965798E-2</v>
      </c>
      <c r="Q70" s="86"/>
      <c r="R70" s="87">
        <f t="shared" si="13"/>
        <v>3.5447519249139324E-2</v>
      </c>
      <c r="S70" s="87">
        <f t="shared" si="13"/>
        <v>2.1805033690634787E-2</v>
      </c>
      <c r="T70" s="87">
        <f t="shared" si="13"/>
        <v>5.7845351230978392E-2</v>
      </c>
      <c r="V70" s="29">
        <v>0.15</v>
      </c>
    </row>
    <row r="71" spans="2:22" ht="19" customHeight="1" x14ac:dyDescent="0.35">
      <c r="M71" s="2">
        <v>64</v>
      </c>
      <c r="N71" s="85">
        <v>5.486304378074025E-2</v>
      </c>
      <c r="O71" s="85">
        <f t="shared" si="1"/>
        <v>6.3092500347851285E-2</v>
      </c>
      <c r="P71" s="85">
        <f t="shared" si="2"/>
        <v>4.6633587213629209E-2</v>
      </c>
      <c r="Q71" s="86"/>
      <c r="R71" s="87">
        <f t="shared" si="13"/>
        <v>3.3654960190048509E-2</v>
      </c>
      <c r="S71" s="87">
        <f t="shared" si="13"/>
        <v>2.0546509125251116E-2</v>
      </c>
      <c r="T71" s="87">
        <f t="shared" si="13"/>
        <v>5.5339931501047296E-2</v>
      </c>
      <c r="V71" s="29">
        <v>0.15</v>
      </c>
    </row>
    <row r="72" spans="2:22" ht="19" customHeight="1" x14ac:dyDescent="0.35">
      <c r="M72" s="2">
        <v>65</v>
      </c>
      <c r="N72" s="85">
        <v>5.4838209724987541E-2</v>
      </c>
      <c r="O72" s="85">
        <f t="shared" si="1"/>
        <v>6.3063941183735664E-2</v>
      </c>
      <c r="P72" s="85">
        <f t="shared" si="2"/>
        <v>4.6612478266239411E-2</v>
      </c>
      <c r="Q72" s="86"/>
      <c r="R72" s="87">
        <f t="shared" si="13"/>
        <v>3.1953062017035017E-2</v>
      </c>
      <c r="S72" s="87">
        <f t="shared" si="13"/>
        <v>1.9360631628567306E-2</v>
      </c>
      <c r="T72" s="87">
        <f t="shared" si="13"/>
        <v>5.2943044661847481E-2</v>
      </c>
      <c r="V72" s="29">
        <v>0.15</v>
      </c>
    </row>
    <row r="73" spans="2:22" ht="19" customHeight="1" x14ac:dyDescent="0.35">
      <c r="M73" s="2">
        <v>66</v>
      </c>
      <c r="N73" s="85">
        <v>5.4814128635454207E-2</v>
      </c>
      <c r="O73" s="85">
        <f t="shared" ref="O73:O78" si="14">N73*(1+V73)</f>
        <v>6.3036247930772338E-2</v>
      </c>
      <c r="P73" s="85">
        <f t="shared" ref="P73:P78" si="15">N73*(1-V73)</f>
        <v>4.6592009340136076E-2</v>
      </c>
      <c r="Q73" s="86"/>
      <c r="R73" s="87">
        <f t="shared" si="13"/>
        <v>3.0337238241466745E-2</v>
      </c>
      <c r="S73" s="87">
        <f t="shared" si="13"/>
        <v>1.8243206820967466E-2</v>
      </c>
      <c r="T73" s="87">
        <f t="shared" si="13"/>
        <v>5.0649987584342214E-2</v>
      </c>
      <c r="V73" s="29">
        <v>0.15</v>
      </c>
    </row>
    <row r="74" spans="2:22" ht="19" customHeight="1" x14ac:dyDescent="0.35">
      <c r="M74" s="2">
        <v>67</v>
      </c>
      <c r="N74" s="85">
        <v>5.47907668001959E-2</v>
      </c>
      <c r="O74" s="85">
        <f t="shared" si="14"/>
        <v>6.300938182022528E-2</v>
      </c>
      <c r="P74" s="85">
        <f t="shared" si="15"/>
        <v>4.6572151780166514E-2</v>
      </c>
      <c r="Q74" s="86"/>
      <c r="R74" s="87">
        <f t="shared" si="13"/>
        <v>2.8803134534829231E-2</v>
      </c>
      <c r="S74" s="87">
        <f t="shared" si="13"/>
        <v>1.7190282595156071E-2</v>
      </c>
      <c r="T74" s="87">
        <f t="shared" si="13"/>
        <v>4.8456261106379468E-2</v>
      </c>
      <c r="V74" s="29">
        <v>0.15</v>
      </c>
    </row>
    <row r="75" spans="2:22" ht="19" customHeight="1" x14ac:dyDescent="0.35">
      <c r="M75" s="2">
        <v>68</v>
      </c>
      <c r="N75" s="85">
        <v>5.4768092486282338E-2</v>
      </c>
      <c r="O75" s="85">
        <f t="shared" si="14"/>
        <v>6.2983306359224681E-2</v>
      </c>
      <c r="P75" s="85">
        <f t="shared" si="15"/>
        <v>4.6552878613339989E-2</v>
      </c>
      <c r="Q75" s="86"/>
      <c r="R75" s="87">
        <f t="shared" ref="R75:T78" si="16" xml:space="preserve"> ( 1 +N75 ) ^-($M74 + 1  - 0.5)</f>
        <v>2.7346616960364681E-2</v>
      </c>
      <c r="S75" s="87">
        <f t="shared" si="16"/>
        <v>1.6198135108548853E-2</v>
      </c>
      <c r="T75" s="87">
        <f t="shared" si="16"/>
        <v>4.6357561166818641E-2</v>
      </c>
      <c r="V75" s="29">
        <v>0.15</v>
      </c>
    </row>
    <row r="76" spans="2:22" ht="19" customHeight="1" x14ac:dyDescent="0.35">
      <c r="M76" s="2">
        <v>69</v>
      </c>
      <c r="N76" s="85">
        <v>5.4746075797372562E-2</v>
      </c>
      <c r="O76" s="85">
        <f t="shared" si="14"/>
        <v>6.2957987166978438E-2</v>
      </c>
      <c r="P76" s="85">
        <f t="shared" si="15"/>
        <v>4.6534164427766679E-2</v>
      </c>
      <c r="Q76" s="86"/>
      <c r="R76" s="87">
        <f t="shared" si="16"/>
        <v>2.5963760803800678E-2</v>
      </c>
      <c r="S76" s="87">
        <f t="shared" si="16"/>
        <v>1.5263255587643342E-2</v>
      </c>
      <c r="T76" s="87">
        <f t="shared" si="16"/>
        <v>4.4349770328059465E-2</v>
      </c>
      <c r="V76" s="29">
        <v>0.15</v>
      </c>
    </row>
    <row r="77" spans="2:22" ht="19" customHeight="1" x14ac:dyDescent="0.35">
      <c r="M77" s="2">
        <v>70</v>
      </c>
      <c r="N77" s="85">
        <v>5.4724688543292599E-2</v>
      </c>
      <c r="O77" s="85">
        <f t="shared" si="14"/>
        <v>6.293339182478648E-2</v>
      </c>
      <c r="P77" s="85">
        <f t="shared" si="15"/>
        <v>4.651598526179871E-2</v>
      </c>
      <c r="Q77" s="86"/>
      <c r="R77" s="87">
        <f t="shared" si="16"/>
        <v>2.4650839972218327E-2</v>
      </c>
      <c r="S77" s="87">
        <f t="shared" si="16"/>
        <v>1.4382337896933032E-2</v>
      </c>
      <c r="T77" s="87">
        <f t="shared" si="16"/>
        <v>4.2428949669402367E-2</v>
      </c>
      <c r="V77" s="29">
        <v>0.15</v>
      </c>
    </row>
    <row r="78" spans="2:22" ht="19" customHeight="1" x14ac:dyDescent="0.35">
      <c r="M78" s="1" t="s">
        <v>100</v>
      </c>
      <c r="N78" s="85">
        <v>5.4703904120471325E-2</v>
      </c>
      <c r="O78" s="85">
        <f t="shared" si="14"/>
        <v>6.2909489738542018E-2</v>
      </c>
      <c r="P78" s="85">
        <f t="shared" si="15"/>
        <v>4.6498318502400625E-2</v>
      </c>
      <c r="Q78" s="86"/>
      <c r="R78" s="87">
        <f t="shared" si="16"/>
        <v>2.3404316931804885E-2</v>
      </c>
      <c r="S78" s="87">
        <f t="shared" si="16"/>
        <v>1.3552266827767567E-2</v>
      </c>
      <c r="T78" s="87">
        <f t="shared" si="16"/>
        <v>4.0591331034616235E-2</v>
      </c>
      <c r="V78" s="29">
        <v>0.15</v>
      </c>
    </row>
  </sheetData>
  <mergeCells count="24">
    <mergeCell ref="D39:I39"/>
    <mergeCell ref="K39:K40"/>
    <mergeCell ref="B55:K57"/>
    <mergeCell ref="C61:K64"/>
    <mergeCell ref="B67:K69"/>
    <mergeCell ref="V5:V7"/>
    <mergeCell ref="Y5:AA6"/>
    <mergeCell ref="D7:I7"/>
    <mergeCell ref="K7:K8"/>
    <mergeCell ref="D23:I23"/>
    <mergeCell ref="K23:K24"/>
    <mergeCell ref="N5:N7"/>
    <mergeCell ref="O5:O7"/>
    <mergeCell ref="P5:P7"/>
    <mergeCell ref="R5:R7"/>
    <mergeCell ref="S5:S7"/>
    <mergeCell ref="T5:T7"/>
    <mergeCell ref="N4:P4"/>
    <mergeCell ref="R4:T4"/>
    <mergeCell ref="B2:K2"/>
    <mergeCell ref="N2:P2"/>
    <mergeCell ref="R2:T2"/>
    <mergeCell ref="N3:P3"/>
    <mergeCell ref="R3:T3"/>
  </mergeCells>
  <hyperlinks>
    <hyperlink ref="F5:I5" location="Calculations_OIS!AW11" display="Calculations_OIS!AW11" xr:uid="{9BEC2AA6-D071-4E6A-B673-DA0009DF70C0}"/>
  </hyperlinks>
  <printOptions horizontalCentered="1" verticalCentered="1"/>
  <pageMargins left="0.7086614173228347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DFECB-6F7E-4B78-9708-5DB6B42919B2}">
  <sheetPr>
    <tabColor theme="0"/>
  </sheetPr>
  <dimension ref="B1:AG78"/>
  <sheetViews>
    <sheetView zoomScale="80" zoomScaleNormal="80" workbookViewId="0">
      <selection activeCell="B2" sqref="B2:K2"/>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2" width="8.7265625" style="1"/>
    <col min="13" max="13" width="5.1796875" style="1" customWidth="1"/>
    <col min="14" max="16" width="18.54296875" style="1" customWidth="1"/>
    <col min="17" max="17" width="5.26953125" style="1" customWidth="1"/>
    <col min="18" max="20" width="18.54296875" style="1" customWidth="1"/>
    <col min="21" max="21" width="5.6328125" style="1" customWidth="1"/>
    <col min="22" max="22" width="12.54296875" style="1" customWidth="1"/>
    <col min="23" max="24" width="8.7265625" style="1"/>
    <col min="25" max="25" width="6.6328125" style="1" bestFit="1" customWidth="1"/>
    <col min="26" max="26" width="18" style="1" bestFit="1" customWidth="1"/>
    <col min="27" max="27" width="13.08984375" style="1" bestFit="1" customWidth="1"/>
    <col min="28" max="28" width="8.7265625" style="1"/>
    <col min="29" max="31" width="12.26953125" style="1" customWidth="1"/>
    <col min="32" max="16384" width="8.7265625" style="1"/>
  </cols>
  <sheetData>
    <row r="1" spans="2:33" ht="35.15" customHeight="1" x14ac:dyDescent="0.35"/>
    <row r="2" spans="2:33" ht="21" customHeight="1" x14ac:dyDescent="0.35">
      <c r="B2" s="182" t="s">
        <v>64</v>
      </c>
      <c r="C2" s="182"/>
      <c r="D2" s="182"/>
      <c r="E2" s="182"/>
      <c r="F2" s="182"/>
      <c r="G2" s="182"/>
      <c r="H2" s="182"/>
      <c r="I2" s="182"/>
      <c r="J2" s="182"/>
      <c r="K2" s="182"/>
      <c r="N2" s="180" t="s">
        <v>66</v>
      </c>
      <c r="O2" s="180"/>
      <c r="P2" s="180"/>
      <c r="R2" s="180" t="s">
        <v>101</v>
      </c>
      <c r="S2" s="180"/>
      <c r="T2" s="180"/>
    </row>
    <row r="3" spans="2:33" ht="19" customHeight="1" x14ac:dyDescent="0.35">
      <c r="B3" s="36" t="s">
        <v>47</v>
      </c>
      <c r="D3" s="2"/>
      <c r="F3" s="42" t="s">
        <v>22</v>
      </c>
      <c r="G3" s="36" t="s">
        <v>125</v>
      </c>
      <c r="H3" s="35"/>
      <c r="I3" s="35"/>
      <c r="N3" s="181" t="str">
        <f>G3</f>
        <v>End-Falgun (2082)</v>
      </c>
      <c r="O3" s="181"/>
      <c r="P3" s="181"/>
      <c r="R3" s="181" t="str">
        <f>N3</f>
        <v>End-Falgun (2082)</v>
      </c>
      <c r="S3" s="181"/>
      <c r="T3" s="181"/>
    </row>
    <row r="4" spans="2:33" ht="19" customHeight="1" thickBot="1" x14ac:dyDescent="0.4">
      <c r="B4" s="37"/>
      <c r="D4" s="2"/>
      <c r="H4" s="35"/>
      <c r="I4" s="35"/>
      <c r="N4" s="178" t="s">
        <v>46</v>
      </c>
      <c r="O4" s="178"/>
      <c r="P4" s="178"/>
      <c r="R4" s="178" t="str">
        <f>N4</f>
        <v>Nepali risk-free curves - General bucket</v>
      </c>
      <c r="S4" s="178"/>
      <c r="T4" s="178"/>
    </row>
    <row r="5" spans="2:33" ht="19" customHeight="1" x14ac:dyDescent="0.35">
      <c r="B5" s="36" t="s">
        <v>83</v>
      </c>
      <c r="C5" s="36"/>
      <c r="D5" s="2"/>
      <c r="E5" s="2"/>
      <c r="G5" s="35"/>
      <c r="H5" s="35"/>
      <c r="I5" s="35"/>
      <c r="N5" s="174" t="s">
        <v>23</v>
      </c>
      <c r="O5" s="174" t="s">
        <v>41</v>
      </c>
      <c r="P5" s="174" t="s">
        <v>42</v>
      </c>
      <c r="R5" s="175" t="str">
        <f>N5</f>
        <v>General 
non-stressed 
zero coupon rates</v>
      </c>
      <c r="S5" s="175" t="str">
        <f>O5</f>
        <v>General 
Stress up 
zero coupon rates</v>
      </c>
      <c r="T5" s="175" t="str">
        <f>P5</f>
        <v>General 
Stress down 
zero coupon rates</v>
      </c>
      <c r="V5" s="165" t="s">
        <v>44</v>
      </c>
      <c r="Y5" s="168" t="s">
        <v>92</v>
      </c>
      <c r="Z5" s="169"/>
      <c r="AA5" s="170"/>
      <c r="AD5" s="121" t="s">
        <v>96</v>
      </c>
      <c r="AE5" s="121"/>
      <c r="AG5" s="84"/>
    </row>
    <row r="6" spans="2:33" ht="19" customHeight="1" thickBot="1" x14ac:dyDescent="0.4">
      <c r="B6" s="2"/>
      <c r="C6" s="2"/>
      <c r="D6" s="2"/>
      <c r="E6" s="2"/>
      <c r="F6" s="2"/>
      <c r="G6" s="2"/>
      <c r="H6" s="2"/>
      <c r="N6" s="174"/>
      <c r="O6" s="174"/>
      <c r="P6" s="174"/>
      <c r="R6" s="176"/>
      <c r="S6" s="176"/>
      <c r="T6" s="176"/>
      <c r="V6" s="166"/>
      <c r="Y6" s="171"/>
      <c r="Z6" s="172"/>
      <c r="AA6" s="173"/>
      <c r="AD6" s="84"/>
      <c r="AE6" s="84"/>
      <c r="AG6" s="84"/>
    </row>
    <row r="7" spans="2:33" ht="19" customHeight="1" thickBot="1" x14ac:dyDescent="0.4">
      <c r="B7" s="5"/>
      <c r="C7" s="2" t="s">
        <v>5</v>
      </c>
      <c r="D7" s="140" t="s">
        <v>82</v>
      </c>
      <c r="E7" s="141"/>
      <c r="F7" s="141"/>
      <c r="G7" s="141"/>
      <c r="H7" s="141"/>
      <c r="I7" s="142"/>
      <c r="K7" s="143" t="s">
        <v>20</v>
      </c>
      <c r="N7" s="174"/>
      <c r="O7" s="174"/>
      <c r="P7" s="174"/>
      <c r="R7" s="177"/>
      <c r="S7" s="177"/>
      <c r="T7" s="177"/>
      <c r="V7" s="167"/>
      <c r="AE7" s="84"/>
      <c r="AG7" s="84"/>
    </row>
    <row r="8" spans="2:33" ht="19" customHeight="1" thickBot="1" x14ac:dyDescent="0.4">
      <c r="B8" s="3"/>
      <c r="C8" s="4" t="s">
        <v>1</v>
      </c>
      <c r="D8" s="6" t="s">
        <v>0</v>
      </c>
      <c r="E8" s="6" t="s">
        <v>13</v>
      </c>
      <c r="F8" s="6" t="s">
        <v>2</v>
      </c>
      <c r="G8" s="6" t="s">
        <v>3</v>
      </c>
      <c r="H8" s="6" t="s">
        <v>68</v>
      </c>
      <c r="I8" s="7" t="s">
        <v>6</v>
      </c>
      <c r="J8" s="8" t="s">
        <v>7</v>
      </c>
      <c r="K8" s="144"/>
      <c r="M8" s="2">
        <v>1</v>
      </c>
      <c r="N8" s="85">
        <v>5.2234766371183655E-2</v>
      </c>
      <c r="O8" s="85">
        <f>N8*(1+V8)</f>
        <v>8.0963887875334664E-2</v>
      </c>
      <c r="P8" s="85">
        <f>N8*(1-V8)</f>
        <v>2.3505644867032643E-2</v>
      </c>
      <c r="Q8" s="86"/>
      <c r="R8" s="87">
        <f xml:space="preserve"> ( 1 +N8 ) ^-($M8 - 0.5)</f>
        <v>0.97486319984055958</v>
      </c>
      <c r="S8" s="87">
        <f t="shared" ref="S8:T57" si="0" xml:space="preserve"> ( 1 +O8 ) ^-($M8 - 0.5)</f>
        <v>0.9618213369996832</v>
      </c>
      <c r="T8" s="87">
        <f t="shared" si="0"/>
        <v>0.98845039405452961</v>
      </c>
      <c r="V8" s="29">
        <v>0.55000000000000004</v>
      </c>
      <c r="Y8" s="122" t="s">
        <v>93</v>
      </c>
      <c r="Z8" s="123" t="s">
        <v>95</v>
      </c>
      <c r="AA8" s="124" t="s">
        <v>94</v>
      </c>
      <c r="AD8" s="120" t="s">
        <v>97</v>
      </c>
      <c r="AE8" s="84"/>
      <c r="AG8" s="84"/>
    </row>
    <row r="9" spans="2:33" ht="19" customHeight="1" thickBot="1" x14ac:dyDescent="0.4">
      <c r="B9" s="25">
        <v>20821130</v>
      </c>
      <c r="C9" s="2"/>
      <c r="D9" s="2"/>
      <c r="E9" s="2"/>
      <c r="F9" s="2"/>
      <c r="G9" s="2"/>
      <c r="H9" s="2"/>
      <c r="I9" s="2"/>
      <c r="J9" s="2"/>
      <c r="M9" s="2">
        <v>2</v>
      </c>
      <c r="N9" s="85">
        <v>5.3870068817964745E-2</v>
      </c>
      <c r="O9" s="85">
        <f t="shared" ref="O9:O72" si="1">N9*(1+V9)</f>
        <v>8.3498606667845351E-2</v>
      </c>
      <c r="P9" s="85">
        <f t="shared" ref="P9:P72" si="2">N9*(1-V9)</f>
        <v>2.4241530968084134E-2</v>
      </c>
      <c r="Q9" s="86"/>
      <c r="R9" s="87">
        <f t="shared" ref="R9:R57" si="3" xml:space="preserve"> ( 1 +N9 ) ^-($M9 - 0.5)</f>
        <v>0.92431370976330751</v>
      </c>
      <c r="S9" s="87">
        <f t="shared" si="0"/>
        <v>0.88666070989748835</v>
      </c>
      <c r="T9" s="87">
        <f t="shared" si="0"/>
        <v>0.9647092162766181</v>
      </c>
      <c r="V9" s="29">
        <v>0.55000000000000004</v>
      </c>
      <c r="Y9" s="125">
        <v>1</v>
      </c>
      <c r="Z9" s="126">
        <v>0.2</v>
      </c>
      <c r="AA9" s="127">
        <v>7.4999999999999997E-3</v>
      </c>
      <c r="AD9" s="119">
        <v>5.3333333333333337E-2</v>
      </c>
    </row>
    <row r="10" spans="2:33" ht="19" customHeight="1" x14ac:dyDescent="0.35">
      <c r="B10" s="9">
        <v>1</v>
      </c>
      <c r="C10" s="104">
        <v>5.8524999999997968E-2</v>
      </c>
      <c r="D10" s="105">
        <v>4.3440353157306537E-2</v>
      </c>
      <c r="E10" s="105">
        <v>3.1607199418966433E-2</v>
      </c>
      <c r="F10" s="43">
        <v>2.8587119999988832E-2</v>
      </c>
      <c r="G10" s="43">
        <v>4.7581194963816673E-2</v>
      </c>
      <c r="H10" s="43">
        <v>2.2169999999994215E-2</v>
      </c>
      <c r="I10" s="43">
        <f>IF(  ABS( MAX( D10:H10 ) )  &gt;  ABS(  MIN(D10:H10 ) ),
                                                 (  SUM(D10:H10) - ABS( MAX(D10:H10) ) ) / 4,
                                                  (  SUM(D10:H10) +  ABS( MIN(D10:H10)  )  )   / 4 )</f>
        <v>3.1451168144064012E-2</v>
      </c>
      <c r="J10" s="106">
        <f t="shared" ref="J10:J19" si="4" xml:space="preserve"> IF( I10 &gt; 0, MAX( -$AA9, -I10*$Z9 ), MIN( $AA9, -I10*$Z9 )  )</f>
        <v>-6.2902336288128032E-3</v>
      </c>
      <c r="K10" s="107">
        <f>C10+J10</f>
        <v>5.2234766371185168E-2</v>
      </c>
      <c r="M10" s="2">
        <v>3</v>
      </c>
      <c r="N10" s="85">
        <v>5.523450350642034E-2</v>
      </c>
      <c r="O10" s="85">
        <f t="shared" si="1"/>
        <v>8.5613480434951525E-2</v>
      </c>
      <c r="P10" s="85">
        <f t="shared" si="2"/>
        <v>2.4855526577889149E-2</v>
      </c>
      <c r="Q10" s="86"/>
      <c r="R10" s="87">
        <f t="shared" si="3"/>
        <v>0.87423369709961474</v>
      </c>
      <c r="S10" s="87">
        <f t="shared" si="0"/>
        <v>0.81435155749963006</v>
      </c>
      <c r="T10" s="87">
        <f t="shared" si="0"/>
        <v>0.94046661077476768</v>
      </c>
      <c r="V10" s="29">
        <v>0.55000000000000004</v>
      </c>
      <c r="Y10" s="128">
        <v>2</v>
      </c>
      <c r="Z10" s="129">
        <v>0.2</v>
      </c>
      <c r="AA10" s="130">
        <v>7.4999999999999997E-3</v>
      </c>
      <c r="AD10" s="84"/>
    </row>
    <row r="11" spans="2:33" ht="19" customHeight="1" x14ac:dyDescent="0.35">
      <c r="B11" s="10">
        <v>2</v>
      </c>
      <c r="C11" s="108">
        <v>6.0534076682222437E-2</v>
      </c>
      <c r="D11" s="109">
        <v>4.5347258298553683E-2</v>
      </c>
      <c r="E11" s="44">
        <v>3.3668786070246259E-2</v>
      </c>
      <c r="F11" s="44">
        <v>2.9128406682212615E-2</v>
      </c>
      <c r="G11" s="44">
        <v>4.9232648113219035E-2</v>
      </c>
      <c r="H11" s="44">
        <v>2.5135706234109767E-2</v>
      </c>
      <c r="I11" s="44">
        <f t="shared" ref="I11:I19" si="5">IF(  ABS( MAX( D11:H11 ) )  &gt;  ABS(  MIN(D11:H11 ) ),
                                                 (  SUM(D11:H11) - ABS( MAX(D11:H11) ) ) / 4,
                                                  (  SUM(D11:H11) +  ABS( MIN(D11:H11)  )  )   / 4 )</f>
        <v>3.3320039321280581E-2</v>
      </c>
      <c r="J11" s="110">
        <f t="shared" si="4"/>
        <v>-6.6640078642561168E-3</v>
      </c>
      <c r="K11" s="111">
        <f t="shared" ref="K11:K19" si="6">C11+J11</f>
        <v>5.387006881796632E-2</v>
      </c>
      <c r="M11" s="2">
        <v>4</v>
      </c>
      <c r="N11" s="85">
        <v>5.6273294905818227E-2</v>
      </c>
      <c r="O11" s="85">
        <f t="shared" si="1"/>
        <v>8.7223607104018261E-2</v>
      </c>
      <c r="P11" s="85">
        <f t="shared" si="2"/>
        <v>2.5322982707618201E-2</v>
      </c>
      <c r="Q11" s="86"/>
      <c r="R11" s="87">
        <f t="shared" si="3"/>
        <v>0.8256252191406358</v>
      </c>
      <c r="S11" s="87">
        <f t="shared" si="0"/>
        <v>0.74624930879163087</v>
      </c>
      <c r="T11" s="87">
        <f t="shared" si="0"/>
        <v>0.91619428238397949</v>
      </c>
      <c r="V11" s="29">
        <v>0.55000000000000004</v>
      </c>
      <c r="Y11" s="128">
        <v>3</v>
      </c>
      <c r="Z11" s="129">
        <v>0.2</v>
      </c>
      <c r="AA11" s="130">
        <v>7.4999999999999997E-3</v>
      </c>
      <c r="AD11" s="120" t="s">
        <v>98</v>
      </c>
    </row>
    <row r="12" spans="2:33" ht="19" customHeight="1" x14ac:dyDescent="0.35">
      <c r="B12" s="10">
        <v>3</v>
      </c>
      <c r="C12" s="108">
        <v>6.2190571012359364E-2</v>
      </c>
      <c r="D12" s="109">
        <v>4.6695536903515578E-2</v>
      </c>
      <c r="E12" s="44">
        <v>3.5586736085130743E-2</v>
      </c>
      <c r="F12" s="44">
        <v>2.9625981012349589E-2</v>
      </c>
      <c r="G12" s="44">
        <v>4.8381220096380906E-2</v>
      </c>
      <c r="H12" s="44">
        <v>2.7213096117748137E-2</v>
      </c>
      <c r="I12" s="44">
        <f t="shared" si="5"/>
        <v>3.4780337529686012E-2</v>
      </c>
      <c r="J12" s="110">
        <f t="shared" si="4"/>
        <v>-6.9560675059372025E-3</v>
      </c>
      <c r="K12" s="111">
        <f t="shared" si="6"/>
        <v>5.5234503506422158E-2</v>
      </c>
      <c r="M12" s="2">
        <v>5</v>
      </c>
      <c r="N12" s="85">
        <v>5.7178467571967095E-2</v>
      </c>
      <c r="O12" s="85">
        <f t="shared" si="1"/>
        <v>7.433200784355723E-2</v>
      </c>
      <c r="P12" s="85">
        <f t="shared" si="2"/>
        <v>4.0024927300376961E-2</v>
      </c>
      <c r="Q12" s="86"/>
      <c r="R12" s="87">
        <f t="shared" si="3"/>
        <v>0.77863264833818913</v>
      </c>
      <c r="S12" s="87">
        <f t="shared" si="0"/>
        <v>0.7242302866161785</v>
      </c>
      <c r="T12" s="87">
        <f t="shared" si="0"/>
        <v>0.83811406969574009</v>
      </c>
      <c r="V12" s="30">
        <v>0.3</v>
      </c>
      <c r="Y12" s="128">
        <v>4</v>
      </c>
      <c r="Z12" s="129">
        <v>0.2</v>
      </c>
      <c r="AA12" s="130">
        <v>7.4999999999999997E-3</v>
      </c>
      <c r="AD12" s="119" t="s">
        <v>99</v>
      </c>
    </row>
    <row r="13" spans="2:33" ht="19" customHeight="1" x14ac:dyDescent="0.35">
      <c r="B13" s="10">
        <v>4</v>
      </c>
      <c r="C13" s="108">
        <v>6.3394242738018525E-2</v>
      </c>
      <c r="D13" s="109">
        <v>4.7485757907175019E-2</v>
      </c>
      <c r="E13" s="44">
        <v>3.6681565508990488E-2</v>
      </c>
      <c r="F13" s="44">
        <v>2.9911812738009136E-2</v>
      </c>
      <c r="G13" s="44">
        <v>4.8455255732807956E-2</v>
      </c>
      <c r="H13" s="44">
        <v>2.8339820489799106E-2</v>
      </c>
      <c r="I13" s="44">
        <f t="shared" si="5"/>
        <v>3.5604739160993437E-2</v>
      </c>
      <c r="J13" s="110">
        <f t="shared" si="4"/>
        <v>-7.1209478321986874E-3</v>
      </c>
      <c r="K13" s="111">
        <f t="shared" si="6"/>
        <v>5.6273294905819837E-2</v>
      </c>
      <c r="M13" s="2">
        <v>6</v>
      </c>
      <c r="N13" s="85">
        <v>5.7933801006163632E-2</v>
      </c>
      <c r="O13" s="85">
        <f t="shared" si="1"/>
        <v>7.5313941308012722E-2</v>
      </c>
      <c r="P13" s="85">
        <f t="shared" si="2"/>
        <v>4.0553660704314543E-2</v>
      </c>
      <c r="Q13" s="86"/>
      <c r="R13" s="87">
        <f t="shared" si="3"/>
        <v>0.73363203669168164</v>
      </c>
      <c r="S13" s="87">
        <f t="shared" si="0"/>
        <v>0.67074273859183386</v>
      </c>
      <c r="T13" s="87">
        <f t="shared" si="0"/>
        <v>0.8036100366000839</v>
      </c>
      <c r="V13" s="30">
        <v>0.3</v>
      </c>
      <c r="Y13" s="128">
        <v>5</v>
      </c>
      <c r="Z13" s="129">
        <v>0.2</v>
      </c>
      <c r="AA13" s="130">
        <v>7.4999999999999997E-3</v>
      </c>
      <c r="AD13" s="84"/>
    </row>
    <row r="14" spans="2:33" ht="19" customHeight="1" thickBot="1" x14ac:dyDescent="0.4">
      <c r="B14" s="10">
        <v>5</v>
      </c>
      <c r="C14" s="112">
        <v>6.4405558450623568E-2</v>
      </c>
      <c r="D14" s="113">
        <v>4.8081379012597791E-2</v>
      </c>
      <c r="E14" s="45">
        <v>3.7315210808386068E-2</v>
      </c>
      <c r="F14" s="45">
        <v>3.0162028450614775E-2</v>
      </c>
      <c r="G14" s="45">
        <v>4.8377335568145163E-2</v>
      </c>
      <c r="H14" s="45">
        <v>2.898319930150528E-2</v>
      </c>
      <c r="I14" s="45">
        <f t="shared" si="5"/>
        <v>3.6135454393275979E-2</v>
      </c>
      <c r="J14" s="114">
        <f t="shared" si="4"/>
        <v>-7.2270908786551957E-3</v>
      </c>
      <c r="K14" s="115">
        <f t="shared" si="6"/>
        <v>5.7178467571968372E-2</v>
      </c>
      <c r="M14" s="2">
        <v>7</v>
      </c>
      <c r="N14" s="85">
        <v>5.861022809335581E-2</v>
      </c>
      <c r="O14" s="85">
        <f t="shared" si="1"/>
        <v>7.6193296521362558E-2</v>
      </c>
      <c r="P14" s="85">
        <f t="shared" si="2"/>
        <v>4.1027159665349061E-2</v>
      </c>
      <c r="Q14" s="86"/>
      <c r="R14" s="87">
        <f t="shared" si="3"/>
        <v>0.69058229950749772</v>
      </c>
      <c r="S14" s="87">
        <f t="shared" si="0"/>
        <v>0.62045910695632556</v>
      </c>
      <c r="T14" s="87">
        <f t="shared" si="0"/>
        <v>0.77001043271375391</v>
      </c>
      <c r="V14" s="30">
        <v>0.3</v>
      </c>
      <c r="Y14" s="128">
        <v>6</v>
      </c>
      <c r="Z14" s="129">
        <v>0.2</v>
      </c>
      <c r="AA14" s="130">
        <v>7.4999999999999997E-3</v>
      </c>
      <c r="AC14" s="28"/>
      <c r="AD14" s="84"/>
    </row>
    <row r="15" spans="2:33" ht="19" customHeight="1" x14ac:dyDescent="0.35">
      <c r="B15" s="10">
        <v>6</v>
      </c>
      <c r="C15" s="108">
        <v>6.5211536487844723E-2</v>
      </c>
      <c r="D15" s="109">
        <v>4.862740770245022E-2</v>
      </c>
      <c r="E15" s="44">
        <v>3.7645553494785933E-2</v>
      </c>
      <c r="F15" s="44">
        <v>3.0300146487836077E-2</v>
      </c>
      <c r="G15" s="44">
        <v>4.8348665095474974E-2</v>
      </c>
      <c r="H15" s="44">
        <v>2.9260344555496198E-2</v>
      </c>
      <c r="I15" s="49">
        <f t="shared" si="5"/>
        <v>3.6388677408398296E-2</v>
      </c>
      <c r="J15" s="110">
        <f t="shared" si="4"/>
        <v>-7.2777354816796593E-3</v>
      </c>
      <c r="K15" s="116">
        <f t="shared" si="6"/>
        <v>5.7933801006165062E-2</v>
      </c>
      <c r="M15" s="2">
        <v>8</v>
      </c>
      <c r="N15" s="85">
        <v>5.9240823923411678E-2</v>
      </c>
      <c r="O15" s="85">
        <f t="shared" si="1"/>
        <v>6.8126947511923427E-2</v>
      </c>
      <c r="P15" s="85">
        <f t="shared" si="2"/>
        <v>5.0354700334899923E-2</v>
      </c>
      <c r="Q15" s="86"/>
      <c r="R15" s="87">
        <f t="shared" si="3"/>
        <v>0.64944095355998022</v>
      </c>
      <c r="S15" s="87">
        <f t="shared" si="0"/>
        <v>0.60999806961052994</v>
      </c>
      <c r="T15" s="87">
        <f t="shared" si="0"/>
        <v>0.69179931181455001</v>
      </c>
      <c r="V15" s="29">
        <v>0.15</v>
      </c>
      <c r="Y15" s="128">
        <v>7</v>
      </c>
      <c r="Z15" s="129">
        <v>0.2</v>
      </c>
      <c r="AA15" s="130">
        <v>7.4999999999999997E-3</v>
      </c>
      <c r="AC15" s="28"/>
      <c r="AD15" s="84"/>
    </row>
    <row r="16" spans="2:33" ht="19" customHeight="1" x14ac:dyDescent="0.35">
      <c r="B16" s="10">
        <v>7</v>
      </c>
      <c r="C16" s="108">
        <v>6.5893379459448287E-2</v>
      </c>
      <c r="D16" s="109">
        <v>4.8993501753171964E-2</v>
      </c>
      <c r="E16" s="44">
        <v>3.7763386576472824E-2</v>
      </c>
      <c r="F16" s="44">
        <v>3.0361459459440132E-2</v>
      </c>
      <c r="G16" s="44">
        <v>4.8186136528533208E-2</v>
      </c>
      <c r="H16" s="44">
        <v>2.9352044757377849E-2</v>
      </c>
      <c r="I16" s="44">
        <f t="shared" si="5"/>
        <v>3.6415756830456003E-2</v>
      </c>
      <c r="J16" s="110">
        <f t="shared" si="4"/>
        <v>-7.2831513660912006E-3</v>
      </c>
      <c r="K16" s="111">
        <f t="shared" si="6"/>
        <v>5.8610228093357086E-2</v>
      </c>
      <c r="M16" s="2">
        <v>9</v>
      </c>
      <c r="N16" s="85">
        <v>5.980784646674886E-2</v>
      </c>
      <c r="O16" s="85">
        <f t="shared" si="1"/>
        <v>6.8779023436761177E-2</v>
      </c>
      <c r="P16" s="85">
        <f t="shared" si="2"/>
        <v>5.0836669496736528E-2</v>
      </c>
      <c r="Q16" s="86"/>
      <c r="R16" s="87">
        <f t="shared" si="3"/>
        <v>0.61033656652402202</v>
      </c>
      <c r="S16" s="87">
        <f t="shared" si="0"/>
        <v>0.56813646870004919</v>
      </c>
      <c r="T16" s="87">
        <f t="shared" si="0"/>
        <v>0.65607068968193072</v>
      </c>
      <c r="V16" s="29">
        <v>0.15</v>
      </c>
      <c r="Y16" s="128">
        <v>8</v>
      </c>
      <c r="Z16" s="129">
        <v>0.2</v>
      </c>
      <c r="AA16" s="130">
        <v>7.4999999999999997E-3</v>
      </c>
      <c r="AC16" s="28"/>
      <c r="AD16" s="84"/>
    </row>
    <row r="17" spans="2:27" ht="19" customHeight="1" x14ac:dyDescent="0.35">
      <c r="B17" s="10">
        <v>8</v>
      </c>
      <c r="C17" s="108">
        <v>6.650828372250861E-2</v>
      </c>
      <c r="D17" s="109">
        <v>4.9236331391581345E-2</v>
      </c>
      <c r="E17" s="44">
        <v>3.7734930940813038E-2</v>
      </c>
      <c r="F17" s="44">
        <v>3.0374623722500882E-2</v>
      </c>
      <c r="G17" s="44">
        <v>4.7858938789669292E-2</v>
      </c>
      <c r="H17" s="44">
        <v>2.9380702528931879E-2</v>
      </c>
      <c r="I17" s="44">
        <f t="shared" si="5"/>
        <v>3.6337298995478773E-2</v>
      </c>
      <c r="J17" s="110">
        <f t="shared" si="4"/>
        <v>-7.2674597990957553E-3</v>
      </c>
      <c r="K17" s="111">
        <f t="shared" si="6"/>
        <v>5.9240823923412858E-2</v>
      </c>
      <c r="M17" s="2">
        <v>10</v>
      </c>
      <c r="N17" s="85">
        <v>6.029144795041419E-2</v>
      </c>
      <c r="O17" s="85">
        <f t="shared" si="1"/>
        <v>6.9335165142976315E-2</v>
      </c>
      <c r="P17" s="85">
        <f t="shared" si="2"/>
        <v>5.1247730757852057E-2</v>
      </c>
      <c r="Q17" s="86"/>
      <c r="R17" s="87">
        <f t="shared" si="3"/>
        <v>0.57340311005085098</v>
      </c>
      <c r="S17" s="87">
        <f t="shared" si="0"/>
        <v>0.52895464578816187</v>
      </c>
      <c r="T17" s="87">
        <f t="shared" si="0"/>
        <v>0.62201638132774817</v>
      </c>
      <c r="V17" s="29">
        <v>0.15</v>
      </c>
      <c r="Y17" s="128">
        <v>9</v>
      </c>
      <c r="Z17" s="129">
        <v>0.2</v>
      </c>
      <c r="AA17" s="130">
        <v>7.4999999999999997E-3</v>
      </c>
    </row>
    <row r="18" spans="2:27" ht="19" customHeight="1" thickBot="1" x14ac:dyDescent="0.4">
      <c r="B18" s="10">
        <v>9</v>
      </c>
      <c r="C18" s="108">
        <v>6.7045318569267431E-2</v>
      </c>
      <c r="D18" s="109">
        <v>4.9452950484495384E-2</v>
      </c>
      <c r="E18" s="44">
        <v>3.7630995533754819E-2</v>
      </c>
      <c r="F18" s="44">
        <v>3.0313188569260019E-2</v>
      </c>
      <c r="G18" s="44">
        <v>4.7464945944352799E-2</v>
      </c>
      <c r="H18" s="44">
        <v>2.9340312002979818E-2</v>
      </c>
      <c r="I18" s="44">
        <f t="shared" si="5"/>
        <v>3.6187360512586864E-2</v>
      </c>
      <c r="J18" s="110">
        <f t="shared" si="4"/>
        <v>-7.2374721025173731E-3</v>
      </c>
      <c r="K18" s="111">
        <f t="shared" si="6"/>
        <v>5.980784646675006E-2</v>
      </c>
      <c r="M18" s="2">
        <v>11</v>
      </c>
      <c r="N18" s="85">
        <v>6.0528352087829917E-2</v>
      </c>
      <c r="O18" s="85">
        <f t="shared" si="1"/>
        <v>6.96076049010044E-2</v>
      </c>
      <c r="P18" s="85">
        <f t="shared" si="2"/>
        <v>5.1449099274655428E-2</v>
      </c>
      <c r="Q18" s="86"/>
      <c r="R18" s="87">
        <f t="shared" si="3"/>
        <v>0.53953052931185053</v>
      </c>
      <c r="S18" s="87">
        <f t="shared" si="0"/>
        <v>0.49333614744144377</v>
      </c>
      <c r="T18" s="87">
        <f t="shared" si="0"/>
        <v>0.59050467506519211</v>
      </c>
      <c r="V18" s="29">
        <v>0.15</v>
      </c>
      <c r="Y18" s="131">
        <v>10</v>
      </c>
      <c r="Z18" s="132">
        <v>0.2</v>
      </c>
      <c r="AA18" s="133">
        <v>7.4999999999999997E-3</v>
      </c>
    </row>
    <row r="19" spans="2:27" ht="19" customHeight="1" thickBot="1" x14ac:dyDescent="0.4">
      <c r="B19" s="11">
        <v>10</v>
      </c>
      <c r="C19" s="112">
        <v>6.7490836907640128E-2</v>
      </c>
      <c r="D19" s="113">
        <v>4.9575212898667287E-2</v>
      </c>
      <c r="E19" s="45">
        <v>3.7501977342372816E-2</v>
      </c>
      <c r="F19" s="45">
        <v>3.0171436907633353E-2</v>
      </c>
      <c r="G19" s="45">
        <v>4.707955512825035E-2</v>
      </c>
      <c r="H19" s="45">
        <v>2.9234809766241598E-2</v>
      </c>
      <c r="I19" s="45">
        <f t="shared" si="5"/>
        <v>3.599694478612453E-2</v>
      </c>
      <c r="J19" s="114">
        <f t="shared" si="4"/>
        <v>-7.1993889572249063E-3</v>
      </c>
      <c r="K19" s="117">
        <f t="shared" si="6"/>
        <v>6.0291447950415224E-2</v>
      </c>
      <c r="M19" s="2">
        <v>12</v>
      </c>
      <c r="N19" s="85">
        <v>6.0564945027272499E-2</v>
      </c>
      <c r="O19" s="85">
        <f t="shared" si="1"/>
        <v>6.9649686781363365E-2</v>
      </c>
      <c r="P19" s="85">
        <f t="shared" si="2"/>
        <v>5.1480203273181625E-2</v>
      </c>
      <c r="Q19" s="86"/>
      <c r="R19" s="87">
        <f t="shared" si="3"/>
        <v>0.50853566348358303</v>
      </c>
      <c r="S19" s="87">
        <f t="shared" si="0"/>
        <v>0.46102233304641277</v>
      </c>
      <c r="T19" s="87">
        <f t="shared" si="0"/>
        <v>0.56141930869490742</v>
      </c>
      <c r="V19" s="29">
        <v>0.15</v>
      </c>
    </row>
    <row r="20" spans="2:27" ht="19" customHeight="1" x14ac:dyDescent="0.35">
      <c r="M20" s="2">
        <v>13</v>
      </c>
      <c r="N20" s="85">
        <v>6.0476547415393656E-2</v>
      </c>
      <c r="O20" s="85">
        <f t="shared" si="1"/>
        <v>6.9548029527702698E-2</v>
      </c>
      <c r="P20" s="85">
        <f t="shared" si="2"/>
        <v>5.1405065303084606E-2</v>
      </c>
      <c r="Q20" s="86"/>
      <c r="R20" s="87">
        <f t="shared" si="3"/>
        <v>0.47999492328721383</v>
      </c>
      <c r="S20" s="87">
        <f t="shared" si="0"/>
        <v>0.43151545094546173</v>
      </c>
      <c r="T20" s="87">
        <f t="shared" si="0"/>
        <v>0.53440952225490113</v>
      </c>
      <c r="V20" s="29">
        <v>0.15</v>
      </c>
    </row>
    <row r="21" spans="2:27" ht="19" customHeight="1" x14ac:dyDescent="0.35">
      <c r="M21" s="2">
        <v>14</v>
      </c>
      <c r="N21" s="85">
        <v>6.0311960852781787E-2</v>
      </c>
      <c r="O21" s="85">
        <f t="shared" si="1"/>
        <v>6.9358754980699044E-2</v>
      </c>
      <c r="P21" s="85">
        <f t="shared" si="2"/>
        <v>5.1265166724864517E-2</v>
      </c>
      <c r="Q21" s="86"/>
      <c r="R21" s="87">
        <f t="shared" si="3"/>
        <v>0.45357131755289726</v>
      </c>
      <c r="S21" s="87">
        <f t="shared" si="0"/>
        <v>0.40442100396489034</v>
      </c>
      <c r="T21" s="87">
        <f t="shared" si="0"/>
        <v>0.50919519251555856</v>
      </c>
      <c r="V21" s="29">
        <v>0.15</v>
      </c>
    </row>
    <row r="22" spans="2:27" ht="19" customHeight="1" x14ac:dyDescent="0.35">
      <c r="M22" s="2">
        <v>15</v>
      </c>
      <c r="N22" s="85">
        <v>6.0103063257190836E-2</v>
      </c>
      <c r="O22" s="85">
        <f t="shared" si="1"/>
        <v>6.9118522745769462E-2</v>
      </c>
      <c r="P22" s="85">
        <f t="shared" si="2"/>
        <v>5.1087603768612211E-2</v>
      </c>
      <c r="Q22" s="86"/>
      <c r="R22" s="87">
        <f t="shared" si="3"/>
        <v>0.4289954668734664</v>
      </c>
      <c r="S22" s="87">
        <f t="shared" si="0"/>
        <v>0.37942428015275936</v>
      </c>
      <c r="T22" s="87">
        <f t="shared" si="0"/>
        <v>0.48555199686178641</v>
      </c>
      <c r="V22" s="29">
        <v>0.15</v>
      </c>
    </row>
    <row r="23" spans="2:27" ht="19" customHeight="1" x14ac:dyDescent="0.35">
      <c r="B23" s="5"/>
      <c r="C23" s="2" t="s">
        <v>5</v>
      </c>
      <c r="D23" s="140" t="s">
        <v>82</v>
      </c>
      <c r="E23" s="141"/>
      <c r="F23" s="141"/>
      <c r="G23" s="141"/>
      <c r="H23" s="141"/>
      <c r="I23" s="142"/>
      <c r="K23" s="143" t="s">
        <v>20</v>
      </c>
      <c r="M23" s="2">
        <v>16</v>
      </c>
      <c r="N23" s="85">
        <v>5.9870732820012984E-2</v>
      </c>
      <c r="O23" s="85">
        <f t="shared" si="1"/>
        <v>6.8851342743014923E-2</v>
      </c>
      <c r="P23" s="85">
        <f t="shared" si="2"/>
        <v>5.0890122897011038E-2</v>
      </c>
      <c r="Q23" s="86"/>
      <c r="R23" s="87">
        <f t="shared" si="3"/>
        <v>0.40605050400181114</v>
      </c>
      <c r="S23" s="87">
        <f t="shared" si="0"/>
        <v>0.35627203877503105</v>
      </c>
      <c r="T23" s="87">
        <f t="shared" si="0"/>
        <v>0.46329935089089208</v>
      </c>
      <c r="V23" s="29">
        <v>0.15</v>
      </c>
    </row>
    <row r="24" spans="2:27" ht="19" customHeight="1" x14ac:dyDescent="0.35">
      <c r="B24" s="3"/>
      <c r="C24" s="4" t="s">
        <v>1</v>
      </c>
      <c r="D24" s="6" t="s">
        <v>0</v>
      </c>
      <c r="E24" s="6" t="s">
        <v>13</v>
      </c>
      <c r="F24" s="6" t="s">
        <v>2</v>
      </c>
      <c r="G24" s="6" t="s">
        <v>3</v>
      </c>
      <c r="H24" s="6" t="s">
        <v>68</v>
      </c>
      <c r="I24" s="7" t="s">
        <v>6</v>
      </c>
      <c r="J24" s="8" t="s">
        <v>7</v>
      </c>
      <c r="K24" s="144"/>
      <c r="M24" s="2">
        <v>17</v>
      </c>
      <c r="N24" s="85">
        <v>5.9628600991219249E-2</v>
      </c>
      <c r="O24" s="85">
        <f t="shared" si="1"/>
        <v>6.8572891139902128E-2</v>
      </c>
      <c r="P24" s="85">
        <f t="shared" si="2"/>
        <v>5.0684310842536363E-2</v>
      </c>
      <c r="Q24" s="86"/>
      <c r="R24" s="87">
        <f t="shared" si="3"/>
        <v>0.38456026741281846</v>
      </c>
      <c r="S24" s="87">
        <f t="shared" si="0"/>
        <v>0.33475840309561011</v>
      </c>
      <c r="T24" s="87">
        <f t="shared" si="0"/>
        <v>0.44229081433798739</v>
      </c>
      <c r="V24" s="29">
        <v>0.15</v>
      </c>
    </row>
    <row r="25" spans="2:27" ht="19" customHeight="1" thickBot="1" x14ac:dyDescent="0.4">
      <c r="B25" s="25">
        <v>20821029</v>
      </c>
      <c r="C25" s="2"/>
      <c r="D25" s="2"/>
      <c r="E25" s="2"/>
      <c r="F25" s="2"/>
      <c r="G25" s="2"/>
      <c r="H25" s="2"/>
      <c r="I25" s="2"/>
      <c r="J25" s="2"/>
      <c r="M25" s="2">
        <v>18</v>
      </c>
      <c r="N25" s="85">
        <v>5.9385479172556099E-2</v>
      </c>
      <c r="O25" s="85">
        <f t="shared" si="1"/>
        <v>6.8293301048439503E-2</v>
      </c>
      <c r="P25" s="85">
        <f t="shared" si="2"/>
        <v>5.0477657296672682E-2</v>
      </c>
      <c r="Q25" s="86"/>
      <c r="R25" s="87">
        <f t="shared" si="3"/>
        <v>0.36438016056723033</v>
      </c>
      <c r="S25" s="87">
        <f t="shared" si="0"/>
        <v>0.31471407131498347</v>
      </c>
      <c r="T25" s="87">
        <f t="shared" si="0"/>
        <v>0.42240655945716082</v>
      </c>
      <c r="V25" s="29">
        <v>0.15</v>
      </c>
    </row>
    <row r="26" spans="2:27" ht="19" customHeight="1" x14ac:dyDescent="0.35">
      <c r="B26" s="9">
        <v>1</v>
      </c>
      <c r="C26" s="104">
        <v>5.5175000000005726E-2</v>
      </c>
      <c r="D26" s="105">
        <v>4.009059271735961E-2</v>
      </c>
      <c r="E26" s="105">
        <v>2.79017124156111E-2</v>
      </c>
      <c r="F26" s="43">
        <v>2.6213220000021305E-2</v>
      </c>
      <c r="G26" s="43">
        <v>4.4072836152708572E-2</v>
      </c>
      <c r="H26" s="43">
        <v>2.0779999999985976E-2</v>
      </c>
      <c r="I26" s="43">
        <f>IF(  ABS( MAX( D26:H26 ) )  &gt;  ABS(  MIN(D26:H26 ) ),
                                                 (  SUM(D26:H26) - ABS( MAX(D26:H26) ) ) / 4,
                                                  (  SUM(D26:H26) +  ABS( MIN(D26:H26)  )  )   / 4 )</f>
        <v>2.8746381283244499E-2</v>
      </c>
      <c r="J26" s="106">
        <f t="shared" ref="J26:J35" si="7" xml:space="preserve"> IF( I26 &gt; 0, MAX( -$AA9, -I26*$Z9 ), MIN( $AA9, -I26*$Z9 )  )</f>
        <v>-5.7492762566489003E-3</v>
      </c>
      <c r="K26" s="107">
        <f>C26+J26</f>
        <v>4.9425723743356825E-2</v>
      </c>
      <c r="M26" s="2">
        <v>19</v>
      </c>
      <c r="N26" s="85">
        <v>5.9146953371092437E-2</v>
      </c>
      <c r="O26" s="85">
        <f t="shared" si="1"/>
        <v>6.8018996376756291E-2</v>
      </c>
      <c r="P26" s="85">
        <f t="shared" si="2"/>
        <v>5.0274910365428568E-2</v>
      </c>
      <c r="Q26" s="86"/>
      <c r="R26" s="87">
        <f t="shared" si="3"/>
        <v>0.3453901164587117</v>
      </c>
      <c r="S26" s="87">
        <f t="shared" si="0"/>
        <v>0.29599809688697171</v>
      </c>
      <c r="T26" s="87">
        <f t="shared" si="0"/>
        <v>0.40354750656469285</v>
      </c>
      <c r="V26" s="29">
        <v>0.15</v>
      </c>
    </row>
    <row r="27" spans="2:27" ht="19" customHeight="1" x14ac:dyDescent="0.35">
      <c r="B27" s="10">
        <v>2</v>
      </c>
      <c r="C27" s="108">
        <v>5.6563205262267102E-2</v>
      </c>
      <c r="D27" s="109">
        <v>4.1478410296840185E-2</v>
      </c>
      <c r="E27" s="44">
        <v>2.9599351619127745E-2</v>
      </c>
      <c r="F27" s="44">
        <v>2.6263115262284531E-2</v>
      </c>
      <c r="G27" s="44">
        <v>4.5182828202894765E-2</v>
      </c>
      <c r="H27" s="44">
        <v>2.3667448288700266E-2</v>
      </c>
      <c r="I27" s="44">
        <f t="shared" ref="I27:I35" si="8">IF(  ABS( MAX( D27:H27 ) )  &gt;  ABS(  MIN(D27:H27 ) ),
                                                 (  SUM(D27:H27) - ABS( MAX(D27:H27) ) ) / 4,
                                                  (  SUM(D27:H27) +  ABS( MIN(D27:H27)  )  )   / 4 )</f>
        <v>3.0252081366738182E-2</v>
      </c>
      <c r="J27" s="110">
        <f t="shared" si="7"/>
        <v>-6.0504162733476365E-3</v>
      </c>
      <c r="K27" s="111">
        <f t="shared" ref="K27:K35" si="9">C27+J27</f>
        <v>5.0512788988919463E-2</v>
      </c>
      <c r="M27" s="2">
        <v>20</v>
      </c>
      <c r="N27" s="85">
        <v>5.8916445459405331E-2</v>
      </c>
      <c r="O27" s="85">
        <f t="shared" si="1"/>
        <v>6.775391227831612E-2</v>
      </c>
      <c r="P27" s="85">
        <f t="shared" si="2"/>
        <v>5.0078978640494529E-2</v>
      </c>
      <c r="Q27" s="86"/>
      <c r="R27" s="87">
        <f t="shared" si="3"/>
        <v>0.32748920094041234</v>
      </c>
      <c r="S27" s="87">
        <f t="shared" si="0"/>
        <v>0.27849163720330283</v>
      </c>
      <c r="T27" s="87">
        <f t="shared" si="0"/>
        <v>0.385630781332511</v>
      </c>
      <c r="V27" s="29">
        <v>0.15</v>
      </c>
    </row>
    <row r="28" spans="2:27" ht="19" customHeight="1" x14ac:dyDescent="0.35">
      <c r="B28" s="10">
        <v>3</v>
      </c>
      <c r="C28" s="108">
        <v>5.8564943717077433E-2</v>
      </c>
      <c r="D28" s="109">
        <v>4.3171740725435725E-2</v>
      </c>
      <c r="E28" s="44">
        <v>3.1389058101863654E-2</v>
      </c>
      <c r="F28" s="44">
        <v>2.6856023717095168E-2</v>
      </c>
      <c r="G28" s="44">
        <v>4.6540280846506743E-2</v>
      </c>
      <c r="H28" s="44">
        <v>2.5648712749093194E-2</v>
      </c>
      <c r="I28" s="44">
        <f t="shared" si="8"/>
        <v>3.1766383823371935E-2</v>
      </c>
      <c r="J28" s="110">
        <f t="shared" si="7"/>
        <v>-6.3532767646743878E-3</v>
      </c>
      <c r="K28" s="111">
        <f t="shared" si="9"/>
        <v>5.2211666952403049E-2</v>
      </c>
      <c r="M28" s="2">
        <v>21</v>
      </c>
      <c r="N28" s="85">
        <v>5.8695926388931063E-2</v>
      </c>
      <c r="O28" s="85">
        <f t="shared" si="1"/>
        <v>6.7500315347270717E-2</v>
      </c>
      <c r="P28" s="85">
        <f t="shared" si="2"/>
        <v>4.9891537430591403E-2</v>
      </c>
      <c r="Q28" s="86"/>
      <c r="R28" s="87">
        <f t="shared" si="3"/>
        <v>0.31059148027524397</v>
      </c>
      <c r="S28" s="87">
        <f t="shared" si="0"/>
        <v>0.26209320051472546</v>
      </c>
      <c r="T28" s="87">
        <f t="shared" si="0"/>
        <v>0.36858620731900937</v>
      </c>
      <c r="V28" s="29">
        <v>0.15</v>
      </c>
    </row>
    <row r="29" spans="2:27" ht="19" customHeight="1" x14ac:dyDescent="0.35">
      <c r="B29" s="10">
        <v>4</v>
      </c>
      <c r="C29" s="108">
        <v>6.0228949928316844E-2</v>
      </c>
      <c r="D29" s="109">
        <v>4.4526095177372493E-2</v>
      </c>
      <c r="E29" s="44">
        <v>3.2627580662223155E-2</v>
      </c>
      <c r="F29" s="44">
        <v>2.7341639928334383E-2</v>
      </c>
      <c r="G29" s="44">
        <v>4.7275321071462928E-2</v>
      </c>
      <c r="H29" s="44">
        <v>2.6853780413286898E-2</v>
      </c>
      <c r="I29" s="44">
        <f t="shared" si="8"/>
        <v>3.2837274045304232E-2</v>
      </c>
      <c r="J29" s="110">
        <f t="shared" si="7"/>
        <v>-6.5674548090608464E-3</v>
      </c>
      <c r="K29" s="111">
        <f t="shared" si="9"/>
        <v>5.3661495119255997E-2</v>
      </c>
      <c r="M29" s="2">
        <v>22</v>
      </c>
      <c r="N29" s="85">
        <v>5.8486398983732313E-2</v>
      </c>
      <c r="O29" s="85">
        <f t="shared" si="1"/>
        <v>6.7259358831292151E-2</v>
      </c>
      <c r="P29" s="85">
        <f t="shared" si="2"/>
        <v>4.9713439136172467E-2</v>
      </c>
      <c r="Q29" s="86"/>
      <c r="R29" s="87">
        <f t="shared" si="3"/>
        <v>0.29462285833750196</v>
      </c>
      <c r="S29" s="87">
        <f t="shared" si="0"/>
        <v>0.24671502876384704</v>
      </c>
      <c r="T29" s="87">
        <f t="shared" si="0"/>
        <v>0.35235360287868223</v>
      </c>
      <c r="V29" s="29">
        <v>0.15</v>
      </c>
    </row>
    <row r="30" spans="2:27" ht="19" customHeight="1" thickBot="1" x14ac:dyDescent="0.4">
      <c r="B30" s="10">
        <v>5</v>
      </c>
      <c r="C30" s="112">
        <v>6.1511631228311714E-2</v>
      </c>
      <c r="D30" s="113">
        <v>4.5497233331825315E-2</v>
      </c>
      <c r="E30" s="45">
        <v>3.3265071622708087E-2</v>
      </c>
      <c r="F30" s="45">
        <v>2.7653291228328714E-2</v>
      </c>
      <c r="G30" s="45">
        <v>4.7558692546811443E-2</v>
      </c>
      <c r="H30" s="45">
        <v>2.7544340129111333E-2</v>
      </c>
      <c r="I30" s="45">
        <f t="shared" si="8"/>
        <v>3.3489984077993362E-2</v>
      </c>
      <c r="J30" s="114">
        <f t="shared" si="7"/>
        <v>-6.6979968155986731E-3</v>
      </c>
      <c r="K30" s="115">
        <f t="shared" si="9"/>
        <v>5.4813634412713044E-2</v>
      </c>
      <c r="M30" s="2">
        <v>23</v>
      </c>
      <c r="N30" s="85">
        <v>5.8288226372544827E-2</v>
      </c>
      <c r="O30" s="85">
        <f t="shared" si="1"/>
        <v>6.7031460328426551E-2</v>
      </c>
      <c r="P30" s="85">
        <f t="shared" si="2"/>
        <v>4.9544992416663103E-2</v>
      </c>
      <c r="Q30" s="86"/>
      <c r="R30" s="87">
        <f t="shared" si="3"/>
        <v>0.27951865472757892</v>
      </c>
      <c r="S30" s="87">
        <f t="shared" si="0"/>
        <v>0.23228033961208497</v>
      </c>
      <c r="T30" s="87">
        <f t="shared" si="0"/>
        <v>0.33688069969955853</v>
      </c>
      <c r="V30" s="29">
        <v>0.15</v>
      </c>
    </row>
    <row r="31" spans="2:27" ht="19" customHeight="1" x14ac:dyDescent="0.35">
      <c r="B31" s="10">
        <v>6</v>
      </c>
      <c r="C31" s="108">
        <v>6.247296664626556E-2</v>
      </c>
      <c r="D31" s="109">
        <v>4.6092119437753709E-2</v>
      </c>
      <c r="E31" s="44">
        <v>3.3526302999177693E-2</v>
      </c>
      <c r="F31" s="44">
        <v>2.7795496646282336E-2</v>
      </c>
      <c r="G31" s="44">
        <v>4.7401855275340798E-2</v>
      </c>
      <c r="H31" s="44">
        <v>2.7809173673823961E-2</v>
      </c>
      <c r="I31" s="49">
        <f t="shared" si="8"/>
        <v>3.3805773189259425E-2</v>
      </c>
      <c r="J31" s="110">
        <f t="shared" si="7"/>
        <v>-6.7611546378518851E-3</v>
      </c>
      <c r="K31" s="116">
        <f t="shared" si="9"/>
        <v>5.5711812008413672E-2</v>
      </c>
      <c r="M31" s="2">
        <v>24</v>
      </c>
      <c r="N31" s="85">
        <v>5.8101356014861771E-2</v>
      </c>
      <c r="O31" s="85">
        <f t="shared" si="1"/>
        <v>6.6816559417091026E-2</v>
      </c>
      <c r="P31" s="85">
        <f t="shared" si="2"/>
        <v>4.9386152612632503E-2</v>
      </c>
      <c r="Q31" s="86"/>
      <c r="R31" s="87">
        <f t="shared" si="3"/>
        <v>0.2652217476380187</v>
      </c>
      <c r="S31" s="87">
        <f t="shared" si="0"/>
        <v>0.21872121753511364</v>
      </c>
      <c r="T31" s="87">
        <f t="shared" si="0"/>
        <v>0.32212153994954668</v>
      </c>
      <c r="V31" s="29">
        <v>0.15</v>
      </c>
    </row>
    <row r="32" spans="2:27" ht="19" customHeight="1" x14ac:dyDescent="0.35">
      <c r="B32" s="10">
        <v>7</v>
      </c>
      <c r="C32" s="108">
        <v>6.3238457155646133E-2</v>
      </c>
      <c r="D32" s="109">
        <v>4.6435264013405364E-2</v>
      </c>
      <c r="E32" s="44">
        <v>3.3569900065462566E-2</v>
      </c>
      <c r="F32" s="44">
        <v>2.7839657155662501E-2</v>
      </c>
      <c r="G32" s="44">
        <v>4.7524328580752728E-2</v>
      </c>
      <c r="H32" s="44">
        <v>2.7874948376067632E-2</v>
      </c>
      <c r="I32" s="44">
        <f t="shared" si="8"/>
        <v>3.3929942402649516E-2</v>
      </c>
      <c r="J32" s="110">
        <f t="shared" si="7"/>
        <v>-6.7859884805299038E-3</v>
      </c>
      <c r="K32" s="111">
        <f t="shared" si="9"/>
        <v>5.6452468675116232E-2</v>
      </c>
      <c r="M32" s="2">
        <v>25</v>
      </c>
      <c r="N32" s="85">
        <v>5.7925472567585956E-2</v>
      </c>
      <c r="O32" s="85">
        <f t="shared" si="1"/>
        <v>6.6614293452723849E-2</v>
      </c>
      <c r="P32" s="85">
        <f t="shared" si="2"/>
        <v>4.9236651682448063E-2</v>
      </c>
      <c r="Q32" s="86"/>
      <c r="R32" s="87">
        <f t="shared" si="3"/>
        <v>0.25168114654621881</v>
      </c>
      <c r="S32" s="87">
        <f t="shared" si="0"/>
        <v>0.20597699502192368</v>
      </c>
      <c r="T32" s="87">
        <f t="shared" si="0"/>
        <v>0.30803524097101065</v>
      </c>
      <c r="V32" s="29">
        <v>0.15</v>
      </c>
    </row>
    <row r="33" spans="2:22" ht="19" customHeight="1" x14ac:dyDescent="0.35">
      <c r="B33" s="10">
        <v>8</v>
      </c>
      <c r="C33" s="108">
        <v>6.3887718111929059E-2</v>
      </c>
      <c r="D33" s="109">
        <v>4.6713275873131677E-2</v>
      </c>
      <c r="E33" s="44">
        <v>3.3486010945544598E-2</v>
      </c>
      <c r="F33" s="44">
        <v>2.7845918111945256E-2</v>
      </c>
      <c r="G33" s="44">
        <v>4.7296188528056504E-2</v>
      </c>
      <c r="H33" s="44">
        <v>2.7833624455436023E-2</v>
      </c>
      <c r="I33" s="44">
        <f t="shared" si="8"/>
        <v>3.3969707346514388E-2</v>
      </c>
      <c r="J33" s="110">
        <f t="shared" si="7"/>
        <v>-6.7939414693028782E-3</v>
      </c>
      <c r="K33" s="111">
        <f t="shared" si="9"/>
        <v>5.709377664262618E-2</v>
      </c>
      <c r="M33" s="2">
        <v>26</v>
      </c>
      <c r="N33" s="85">
        <v>5.7760101964741128E-2</v>
      </c>
      <c r="O33" s="85">
        <f t="shared" si="1"/>
        <v>6.6424117259452298E-2</v>
      </c>
      <c r="P33" s="85">
        <f t="shared" si="2"/>
        <v>4.9096086670029959E-2</v>
      </c>
      <c r="Q33" s="86"/>
      <c r="R33" s="87">
        <f t="shared" si="3"/>
        <v>0.23885089178314373</v>
      </c>
      <c r="S33" s="87">
        <f t="shared" si="0"/>
        <v>0.19399300391026575</v>
      </c>
      <c r="T33" s="87">
        <f t="shared" si="0"/>
        <v>0.29458504174523842</v>
      </c>
      <c r="V33" s="29">
        <v>0.15</v>
      </c>
    </row>
    <row r="34" spans="2:22" ht="19" customHeight="1" x14ac:dyDescent="0.35">
      <c r="B34" s="10">
        <v>9</v>
      </c>
      <c r="C34" s="108">
        <v>6.4442497965535139E-2</v>
      </c>
      <c r="D34" s="109">
        <v>4.7057298680817761E-2</v>
      </c>
      <c r="E34" s="44">
        <v>3.3350431477025877E-2</v>
      </c>
      <c r="F34" s="44">
        <v>2.7810557965550986E-2</v>
      </c>
      <c r="G34" s="44">
        <v>4.6823464374204038E-2</v>
      </c>
      <c r="H34" s="44">
        <v>2.7740308056043661E-2</v>
      </c>
      <c r="I34" s="44">
        <f t="shared" si="8"/>
        <v>3.393119046820614E-2</v>
      </c>
      <c r="J34" s="110">
        <f t="shared" si="7"/>
        <v>-6.7862380936412284E-3</v>
      </c>
      <c r="K34" s="111">
        <f t="shared" si="9"/>
        <v>5.7656259871893913E-2</v>
      </c>
      <c r="M34" s="2">
        <v>27</v>
      </c>
      <c r="N34" s="85">
        <v>5.7604681905659927E-2</v>
      </c>
      <c r="O34" s="85">
        <f t="shared" si="1"/>
        <v>6.624538419150891E-2</v>
      </c>
      <c r="P34" s="85">
        <f t="shared" si="2"/>
        <v>4.8963979619810936E-2</v>
      </c>
      <c r="Q34" s="86"/>
      <c r="R34" s="87">
        <f t="shared" si="3"/>
        <v>0.22668920263064032</v>
      </c>
      <c r="S34" s="87">
        <f t="shared" si="0"/>
        <v>0.18271960646496013</v>
      </c>
      <c r="T34" s="87">
        <f t="shared" si="0"/>
        <v>0.28173756513034198</v>
      </c>
      <c r="V34" s="29">
        <v>0.15</v>
      </c>
    </row>
    <row r="35" spans="2:22" ht="19" customHeight="1" thickBot="1" x14ac:dyDescent="0.4">
      <c r="B35" s="11">
        <v>10</v>
      </c>
      <c r="C35" s="112">
        <v>6.4912106497550415E-2</v>
      </c>
      <c r="D35" s="113">
        <v>4.7203503045538664E-2</v>
      </c>
      <c r="E35" s="45">
        <v>3.3213832233720764E-2</v>
      </c>
      <c r="F35" s="45">
        <v>2.7726446497565949E-2</v>
      </c>
      <c r="G35" s="45">
        <v>4.6336124382239774E-2</v>
      </c>
      <c r="H35" s="45">
        <v>2.7582519489370627E-2</v>
      </c>
      <c r="I35" s="45">
        <f t="shared" si="8"/>
        <v>3.3714730650724278E-2</v>
      </c>
      <c r="J35" s="114">
        <f t="shared" si="7"/>
        <v>-6.7429461301448564E-3</v>
      </c>
      <c r="K35" s="117">
        <f t="shared" si="9"/>
        <v>5.8169160367405562E-2</v>
      </c>
      <c r="M35" s="2">
        <v>28</v>
      </c>
      <c r="N35" s="85">
        <v>5.7458609152389206E-2</v>
      </c>
      <c r="O35" s="85">
        <f t="shared" si="1"/>
        <v>6.6077400525247576E-2</v>
      </c>
      <c r="P35" s="85">
        <f t="shared" si="2"/>
        <v>4.8839817779530822E-2</v>
      </c>
      <c r="Q35" s="86"/>
      <c r="R35" s="87">
        <f t="shared" si="3"/>
        <v>0.21515781443266005</v>
      </c>
      <c r="S35" s="87">
        <f t="shared" si="0"/>
        <v>0.17211143815510493</v>
      </c>
      <c r="T35" s="87">
        <f t="shared" si="0"/>
        <v>0.2694622452376908</v>
      </c>
      <c r="V35" s="29">
        <v>0.15</v>
      </c>
    </row>
    <row r="36" spans="2:22" ht="19" customHeight="1" x14ac:dyDescent="0.35">
      <c r="M36" s="2">
        <v>29</v>
      </c>
      <c r="N36" s="85">
        <v>5.732127080050109E-2</v>
      </c>
      <c r="O36" s="85">
        <f t="shared" si="1"/>
        <v>6.5919461420576253E-2</v>
      </c>
      <c r="P36" s="85">
        <f t="shared" si="2"/>
        <v>4.8723080180425926E-2</v>
      </c>
      <c r="Q36" s="86"/>
      <c r="R36" s="87">
        <f t="shared" si="3"/>
        <v>0.20422145956808035</v>
      </c>
      <c r="S36" s="87">
        <f t="shared" si="0"/>
        <v>0.16212681093627224</v>
      </c>
      <c r="T36" s="87">
        <f t="shared" si="0"/>
        <v>0.25773088117666282</v>
      </c>
      <c r="V36" s="29">
        <v>0.15</v>
      </c>
    </row>
    <row r="37" spans="2:22" ht="19" customHeight="1" x14ac:dyDescent="0.35">
      <c r="M37" s="2">
        <v>30</v>
      </c>
      <c r="N37" s="85">
        <v>5.7192064483110761E-2</v>
      </c>
      <c r="O37" s="85">
        <f t="shared" si="1"/>
        <v>6.5770874155577363E-2</v>
      </c>
      <c r="P37" s="85">
        <f t="shared" si="2"/>
        <v>4.8613254810644144E-2</v>
      </c>
      <c r="Q37" s="86"/>
      <c r="R37" s="87">
        <f t="shared" si="3"/>
        <v>0.19384745805714765</v>
      </c>
      <c r="S37" s="87">
        <f t="shared" si="0"/>
        <v>0.1527272385267342</v>
      </c>
      <c r="T37" s="87">
        <f t="shared" si="0"/>
        <v>0.24651728752599023</v>
      </c>
      <c r="V37" s="29">
        <v>0.15</v>
      </c>
    </row>
    <row r="38" spans="2:22" ht="19" customHeight="1" x14ac:dyDescent="0.35">
      <c r="M38" s="2">
        <v>31</v>
      </c>
      <c r="N38" s="85">
        <v>5.7070410955012418E-2</v>
      </c>
      <c r="O38" s="85">
        <f t="shared" si="1"/>
        <v>6.5630972598264281E-2</v>
      </c>
      <c r="P38" s="85">
        <f t="shared" si="2"/>
        <v>4.8509849311760556E-2</v>
      </c>
      <c r="Q38" s="86"/>
      <c r="R38" s="87">
        <f t="shared" si="3"/>
        <v>0.18400539186672171</v>
      </c>
      <c r="S38" s="87">
        <f t="shared" si="0"/>
        <v>0.14387705470231488</v>
      </c>
      <c r="T38" s="87">
        <f t="shared" si="0"/>
        <v>0.23579701889280935</v>
      </c>
      <c r="V38" s="29">
        <v>0.15</v>
      </c>
    </row>
    <row r="39" spans="2:22" ht="19" customHeight="1" x14ac:dyDescent="0.35">
      <c r="B39" s="5"/>
      <c r="C39" s="2" t="s">
        <v>5</v>
      </c>
      <c r="D39" s="140" t="s">
        <v>82</v>
      </c>
      <c r="E39" s="141"/>
      <c r="F39" s="141"/>
      <c r="G39" s="141"/>
      <c r="H39" s="141"/>
      <c r="I39" s="142"/>
      <c r="K39" s="143" t="s">
        <v>20</v>
      </c>
      <c r="M39" s="2">
        <v>32</v>
      </c>
      <c r="N39" s="85">
        <v>5.6955761458751475E-2</v>
      </c>
      <c r="O39" s="85">
        <f t="shared" si="1"/>
        <v>6.5499125677564191E-2</v>
      </c>
      <c r="P39" s="85">
        <f t="shared" si="2"/>
        <v>4.8412397239938752E-2</v>
      </c>
      <c r="Q39" s="86"/>
      <c r="R39" s="87">
        <f t="shared" si="3"/>
        <v>0.17466684326643528</v>
      </c>
      <c r="S39" s="87">
        <f t="shared" si="0"/>
        <v>0.13554310279818216</v>
      </c>
      <c r="T39" s="87">
        <f t="shared" si="0"/>
        <v>0.22554715128131389</v>
      </c>
      <c r="V39" s="29">
        <v>0.15</v>
      </c>
    </row>
    <row r="40" spans="2:22" ht="19" customHeight="1" x14ac:dyDescent="0.35">
      <c r="B40" s="3"/>
      <c r="C40" s="4" t="s">
        <v>1</v>
      </c>
      <c r="D40" s="6" t="s">
        <v>0</v>
      </c>
      <c r="E40" s="6" t="s">
        <v>13</v>
      </c>
      <c r="F40" s="6" t="s">
        <v>2</v>
      </c>
      <c r="G40" s="6" t="s">
        <v>3</v>
      </c>
      <c r="H40" s="6" t="s">
        <v>68</v>
      </c>
      <c r="I40" s="7" t="s">
        <v>6</v>
      </c>
      <c r="J40" s="8" t="s">
        <v>7</v>
      </c>
      <c r="K40" s="144"/>
      <c r="M40" s="2">
        <v>33</v>
      </c>
      <c r="N40" s="85">
        <v>5.6847601548564164E-2</v>
      </c>
      <c r="O40" s="85">
        <f t="shared" si="1"/>
        <v>6.5374741780848789E-2</v>
      </c>
      <c r="P40" s="85">
        <f t="shared" si="2"/>
        <v>4.8320461316279539E-2</v>
      </c>
      <c r="Q40" s="86"/>
      <c r="R40" s="87">
        <f t="shared" si="3"/>
        <v>0.16580518234901426</v>
      </c>
      <c r="S40" s="87">
        <f t="shared" si="0"/>
        <v>0.12769447998512395</v>
      </c>
      <c r="T40" s="87">
        <f t="shared" si="0"/>
        <v>0.21574610708999215</v>
      </c>
      <c r="V40" s="29">
        <v>0.15</v>
      </c>
    </row>
    <row r="41" spans="2:22" ht="19" customHeight="1" thickBot="1" x14ac:dyDescent="0.4">
      <c r="B41" s="25">
        <v>20820930</v>
      </c>
      <c r="C41" s="2"/>
      <c r="D41" s="2"/>
      <c r="E41" s="2"/>
      <c r="F41" s="2"/>
      <c r="G41" s="2"/>
      <c r="H41" s="2"/>
      <c r="I41" s="2"/>
      <c r="J41" s="2"/>
      <c r="M41" s="2">
        <v>34</v>
      </c>
      <c r="N41" s="85">
        <v>5.6745452541673957E-2</v>
      </c>
      <c r="O41" s="85">
        <f t="shared" si="1"/>
        <v>6.5257270422925048E-2</v>
      </c>
      <c r="P41" s="85">
        <f t="shared" si="2"/>
        <v>4.823363466042286E-2</v>
      </c>
      <c r="Q41" s="86"/>
      <c r="R41" s="87">
        <f t="shared" si="3"/>
        <v>0.15739539243101261</v>
      </c>
      <c r="S41" s="87">
        <f t="shared" si="0"/>
        <v>0.12030232392607156</v>
      </c>
      <c r="T41" s="87">
        <f t="shared" si="0"/>
        <v>0.20637351368388815</v>
      </c>
      <c r="V41" s="29">
        <v>0.15</v>
      </c>
    </row>
    <row r="42" spans="2:22" ht="19" customHeight="1" x14ac:dyDescent="0.35">
      <c r="B42" s="9">
        <v>1</v>
      </c>
      <c r="C42" s="104">
        <v>5.4974999999995201E-2</v>
      </c>
      <c r="D42" s="105">
        <v>3.96884112626191E-2</v>
      </c>
      <c r="E42" s="105">
        <v>2.6069726688019323E-2</v>
      </c>
      <c r="F42" s="43">
        <v>2.6222990000003634E-2</v>
      </c>
      <c r="G42" s="43">
        <v>4.372817899822911E-2</v>
      </c>
      <c r="H42" s="43">
        <v>2.0146999999973721E-2</v>
      </c>
      <c r="I42" s="43">
        <f>IF(  ABS( MAX( D42:H42 ) )  &gt;  ABS(  MIN(D42:H42 ) ),
                                                 (  SUM(D42:H42) - ABS( MAX(D42:H42) ) ) / 4,
                                                  (  SUM(D42:H42) +  ABS( MIN(D42:H42)  )  )   / 4 )</f>
        <v>2.8032031987653944E-2</v>
      </c>
      <c r="J42" s="106">
        <f t="shared" ref="J42:J51" si="10" xml:space="preserve"> IF( I42 &gt; 0, MAX( -$AA$9, -I42*$Z9 ), MIN( $AA9, -I42*$Z9 )  )</f>
        <v>-5.6064063975307891E-3</v>
      </c>
      <c r="K42" s="107">
        <f>C42+J42</f>
        <v>4.9368593602464414E-2</v>
      </c>
      <c r="M42" s="2">
        <v>35</v>
      </c>
      <c r="N42" s="85">
        <v>5.6648871411846713E-2</v>
      </c>
      <c r="O42" s="85">
        <f t="shared" si="1"/>
        <v>6.5146202123623709E-2</v>
      </c>
      <c r="P42" s="85">
        <f t="shared" si="2"/>
        <v>4.8151540700069703E-2</v>
      </c>
      <c r="Q42" s="86"/>
      <c r="R42" s="87">
        <f t="shared" si="3"/>
        <v>0.14941392477545079</v>
      </c>
      <c r="S42" s="87">
        <f t="shared" si="0"/>
        <v>0.11333963244994458</v>
      </c>
      <c r="T42" s="87">
        <f t="shared" si="0"/>
        <v>0.19741008787346467</v>
      </c>
      <c r="V42" s="29">
        <v>0.15</v>
      </c>
    </row>
    <row r="43" spans="2:22" ht="19" customHeight="1" x14ac:dyDescent="0.35">
      <c r="B43" s="10">
        <v>2</v>
      </c>
      <c r="C43" s="108">
        <v>5.5925877369762178E-2</v>
      </c>
      <c r="D43" s="109">
        <v>4.0638735327344522E-2</v>
      </c>
      <c r="E43" s="44">
        <v>2.7744511731740307E-2</v>
      </c>
      <c r="F43" s="44">
        <v>2.5835877369771332E-2</v>
      </c>
      <c r="G43" s="44">
        <v>4.4652949184229573E-2</v>
      </c>
      <c r="H43" s="44">
        <v>2.2448092107634876E-2</v>
      </c>
      <c r="I43" s="44">
        <f t="shared" ref="I43:I51" si="11">IF(  ABS( MAX( D43:H43 ) )  &gt;  ABS(  MIN(D43:H43 ) ),
                                                 (  SUM(D43:H43) - ABS( MAX(D43:H43) ) ) / 4,
                                                  (  SUM(D43:H43) +  ABS( MIN(D43:H43)  )  )   / 4 )</f>
        <v>2.9166804134122759E-2</v>
      </c>
      <c r="J43" s="110">
        <f t="shared" si="10"/>
        <v>-5.8333608268245525E-3</v>
      </c>
      <c r="K43" s="111">
        <f t="shared" ref="K43:K51" si="12">C43+J43</f>
        <v>5.0092516542937629E-2</v>
      </c>
      <c r="M43" s="2">
        <v>36</v>
      </c>
      <c r="N43" s="85">
        <v>5.6557449691198913E-2</v>
      </c>
      <c r="O43" s="85">
        <f t="shared" si="1"/>
        <v>6.5041067144878742E-2</v>
      </c>
      <c r="P43" s="85">
        <f t="shared" si="2"/>
        <v>4.8073832237519078E-2</v>
      </c>
      <c r="Q43" s="86"/>
      <c r="R43" s="87">
        <f t="shared" si="3"/>
        <v>0.14183857613851458</v>
      </c>
      <c r="S43" s="87">
        <f t="shared" si="0"/>
        <v>0.10678110915565385</v>
      </c>
      <c r="T43" s="87">
        <f t="shared" si="0"/>
        <v>0.18883754044937054</v>
      </c>
      <c r="V43" s="29">
        <v>0.15</v>
      </c>
    </row>
    <row r="44" spans="2:22" ht="19" customHeight="1" x14ac:dyDescent="0.35">
      <c r="B44" s="10">
        <v>3</v>
      </c>
      <c r="C44" s="108">
        <v>5.7585279568430625E-2</v>
      </c>
      <c r="D44" s="109">
        <v>4.1886747131746338E-2</v>
      </c>
      <c r="E44" s="44">
        <v>2.929374652770167E-2</v>
      </c>
      <c r="F44" s="44">
        <v>2.6125829568439896E-2</v>
      </c>
      <c r="G44" s="44">
        <v>4.5520621320010113E-2</v>
      </c>
      <c r="H44" s="44">
        <v>2.3983303083597196E-2</v>
      </c>
      <c r="I44" s="44">
        <f t="shared" si="11"/>
        <v>3.0322406577871275E-2</v>
      </c>
      <c r="J44" s="110">
        <f t="shared" si="10"/>
        <v>-6.0644813155742551E-3</v>
      </c>
      <c r="K44" s="111">
        <f t="shared" si="12"/>
        <v>5.1520798252856367E-2</v>
      </c>
      <c r="M44" s="2">
        <v>37</v>
      </c>
      <c r="N44" s="85">
        <v>5.6470811771230256E-2</v>
      </c>
      <c r="O44" s="85">
        <f t="shared" si="1"/>
        <v>6.4941433536914783E-2</v>
      </c>
      <c r="P44" s="85">
        <f t="shared" si="2"/>
        <v>4.8000190005545715E-2</v>
      </c>
      <c r="Q44" s="86"/>
      <c r="R44" s="87">
        <f t="shared" si="3"/>
        <v>0.13464838420050082</v>
      </c>
      <c r="S44" s="87">
        <f t="shared" si="0"/>
        <v>0.10060302956816937</v>
      </c>
      <c r="T44" s="87">
        <f t="shared" si="0"/>
        <v>0.18063849630719628</v>
      </c>
      <c r="V44" s="29">
        <v>0.15</v>
      </c>
    </row>
    <row r="45" spans="2:22" ht="19" customHeight="1" x14ac:dyDescent="0.35">
      <c r="B45" s="10">
        <v>4</v>
      </c>
      <c r="C45" s="108">
        <v>5.8913734027256748E-2</v>
      </c>
      <c r="D45" s="109">
        <v>4.2801865933243866E-2</v>
      </c>
      <c r="E45" s="44">
        <v>3.0194075174079682E-2</v>
      </c>
      <c r="F45" s="44">
        <v>2.6282424027266327E-2</v>
      </c>
      <c r="G45" s="44">
        <v>4.6079099376705734E-2</v>
      </c>
      <c r="H45" s="44">
        <v>2.4801900103754493E-2</v>
      </c>
      <c r="I45" s="44">
        <f t="shared" si="11"/>
        <v>3.1020066309586092E-2</v>
      </c>
      <c r="J45" s="110">
        <f t="shared" si="10"/>
        <v>-6.2040132619172184E-3</v>
      </c>
      <c r="K45" s="111">
        <f t="shared" si="12"/>
        <v>5.2709720765339529E-2</v>
      </c>
      <c r="M45" s="2">
        <v>38</v>
      </c>
      <c r="N45" s="85">
        <v>5.6388612870936328E-2</v>
      </c>
      <c r="O45" s="85">
        <f t="shared" si="1"/>
        <v>6.4846904801576774E-2</v>
      </c>
      <c r="P45" s="85">
        <f t="shared" si="2"/>
        <v>4.7930320940295874E-2</v>
      </c>
      <c r="Q45" s="86"/>
      <c r="R45" s="87">
        <f t="shared" si="3"/>
        <v>0.12782353711908537</v>
      </c>
      <c r="S45" s="87">
        <f t="shared" si="0"/>
        <v>9.4783123752623183E-2</v>
      </c>
      <c r="T45" s="87">
        <f t="shared" si="0"/>
        <v>0.17279642675066734</v>
      </c>
      <c r="V45" s="29">
        <v>0.15</v>
      </c>
    </row>
    <row r="46" spans="2:22" ht="19" customHeight="1" thickBot="1" x14ac:dyDescent="0.4">
      <c r="B46" s="10">
        <v>5</v>
      </c>
      <c r="C46" s="112">
        <v>5.9919658469672843E-2</v>
      </c>
      <c r="D46" s="113">
        <v>4.3392108578368171E-2</v>
      </c>
      <c r="E46" s="45">
        <v>3.0660586676325652E-2</v>
      </c>
      <c r="F46" s="45">
        <v>2.6326168469682276E-2</v>
      </c>
      <c r="G46" s="45">
        <v>4.6257969179724689E-2</v>
      </c>
      <c r="H46" s="45">
        <v>2.5173121208572402E-2</v>
      </c>
      <c r="I46" s="45">
        <f t="shared" si="11"/>
        <v>3.1387996233237125E-2</v>
      </c>
      <c r="J46" s="114">
        <f t="shared" si="10"/>
        <v>-6.2775992466474256E-3</v>
      </c>
      <c r="K46" s="115">
        <f t="shared" si="12"/>
        <v>5.3642059223025416E-2</v>
      </c>
      <c r="M46" s="2">
        <v>39</v>
      </c>
      <c r="N46" s="85">
        <v>5.631053685326215E-2</v>
      </c>
      <c r="O46" s="85">
        <f t="shared" si="1"/>
        <v>6.4757117381251464E-2</v>
      </c>
      <c r="P46" s="85">
        <f t="shared" si="2"/>
        <v>4.7863956325272829E-2</v>
      </c>
      <c r="Q46" s="86"/>
      <c r="R46" s="87">
        <f t="shared" si="3"/>
        <v>0.12134529433385986</v>
      </c>
      <c r="S46" s="87">
        <f t="shared" si="0"/>
        <v>8.9300472257969096E-2</v>
      </c>
      <c r="T46" s="87">
        <f t="shared" si="0"/>
        <v>0.16529559136471728</v>
      </c>
      <c r="V46" s="29">
        <v>0.15</v>
      </c>
    </row>
    <row r="47" spans="2:22" ht="19" customHeight="1" x14ac:dyDescent="0.35">
      <c r="B47" s="10">
        <v>6</v>
      </c>
      <c r="C47" s="108">
        <v>6.0748928094798149E-2</v>
      </c>
      <c r="D47" s="109">
        <v>4.3961149306139369E-2</v>
      </c>
      <c r="E47" s="44">
        <v>3.0823061451671796E-2</v>
      </c>
      <c r="F47" s="44">
        <v>2.6348308094807038E-2</v>
      </c>
      <c r="G47" s="44">
        <v>4.6437876093011532E-2</v>
      </c>
      <c r="H47" s="44">
        <v>2.5256563783365937E-2</v>
      </c>
      <c r="I47" s="49">
        <f t="shared" si="11"/>
        <v>3.1597270658996035E-2</v>
      </c>
      <c r="J47" s="110">
        <f t="shared" si="10"/>
        <v>-6.3194541317992074E-3</v>
      </c>
      <c r="K47" s="116">
        <f t="shared" si="12"/>
        <v>5.4429473962998944E-2</v>
      </c>
      <c r="M47" s="2">
        <v>40</v>
      </c>
      <c r="N47" s="85">
        <v>5.623629401040775E-2</v>
      </c>
      <c r="O47" s="85">
        <f t="shared" si="1"/>
        <v>6.4671738111968913E-2</v>
      </c>
      <c r="P47" s="85">
        <f t="shared" si="2"/>
        <v>4.7800849908846588E-2</v>
      </c>
      <c r="Q47" s="86"/>
      <c r="R47" s="87">
        <f t="shared" si="3"/>
        <v>0.11519591642488325</v>
      </c>
      <c r="S47" s="87">
        <f t="shared" si="0"/>
        <v>8.4135412988326289E-2</v>
      </c>
      <c r="T47" s="87">
        <f t="shared" si="0"/>
        <v>0.15812098746102474</v>
      </c>
      <c r="V47" s="29">
        <v>0.15</v>
      </c>
    </row>
    <row r="48" spans="2:22" ht="19" customHeight="1" x14ac:dyDescent="0.35">
      <c r="B48" s="10">
        <v>7</v>
      </c>
      <c r="C48" s="108">
        <v>6.1452004612852384E-2</v>
      </c>
      <c r="D48" s="109">
        <v>4.4188111225217819E-2</v>
      </c>
      <c r="E48" s="44">
        <v>3.0762555234314259E-2</v>
      </c>
      <c r="F48" s="44">
        <v>2.6339854612861258E-2</v>
      </c>
      <c r="G48" s="44">
        <v>4.6379422884322619E-2</v>
      </c>
      <c r="H48" s="44">
        <v>2.5181385320268035E-2</v>
      </c>
      <c r="I48" s="44">
        <f t="shared" si="11"/>
        <v>3.1617976598165343E-2</v>
      </c>
      <c r="J48" s="110">
        <f t="shared" si="10"/>
        <v>-6.3235953196330687E-3</v>
      </c>
      <c r="K48" s="111">
        <f t="shared" si="12"/>
        <v>5.5128409293219313E-2</v>
      </c>
      <c r="M48" s="2">
        <v>41</v>
      </c>
      <c r="N48" s="85">
        <v>5.6165618895980929E-2</v>
      </c>
      <c r="O48" s="85">
        <f t="shared" si="1"/>
        <v>6.4590461730378065E-2</v>
      </c>
      <c r="P48" s="85">
        <f t="shared" si="2"/>
        <v>4.7740776061583785E-2</v>
      </c>
      <c r="Q48" s="86"/>
      <c r="R48" s="87">
        <f t="shared" si="3"/>
        <v>0.10935860233810754</v>
      </c>
      <c r="S48" s="87">
        <f t="shared" si="0"/>
        <v>7.926945714773799E-2</v>
      </c>
      <c r="T48" s="87">
        <f t="shared" si="0"/>
        <v>0.15125830556413314</v>
      </c>
      <c r="V48" s="29">
        <v>0.15</v>
      </c>
    </row>
    <row r="49" spans="2:22" ht="19" customHeight="1" x14ac:dyDescent="0.35">
      <c r="B49" s="10">
        <v>8</v>
      </c>
      <c r="C49" s="108">
        <v>6.2050834061361693E-2</v>
      </c>
      <c r="D49" s="109">
        <v>4.4577681818364079E-2</v>
      </c>
      <c r="E49" s="44">
        <v>3.0544521727818408E-2</v>
      </c>
      <c r="F49" s="44">
        <v>2.6293334061370244E-2</v>
      </c>
      <c r="G49" s="44">
        <v>4.6091086227877609E-2</v>
      </c>
      <c r="H49" s="44">
        <v>2.5038133160477205E-2</v>
      </c>
      <c r="I49" s="44">
        <f t="shared" si="11"/>
        <v>3.1613417692007484E-2</v>
      </c>
      <c r="J49" s="110">
        <f t="shared" si="10"/>
        <v>-6.3226835384014969E-3</v>
      </c>
      <c r="K49" s="111">
        <f t="shared" si="12"/>
        <v>5.5728150522960193E-2</v>
      </c>
      <c r="M49" s="2">
        <v>42</v>
      </c>
      <c r="N49" s="85">
        <v>5.6098268252434913E-2</v>
      </c>
      <c r="O49" s="85">
        <f t="shared" si="1"/>
        <v>6.4513008490300144E-2</v>
      </c>
      <c r="P49" s="85">
        <f t="shared" si="2"/>
        <v>4.7683528014569675E-2</v>
      </c>
      <c r="Q49" s="86"/>
      <c r="R49" s="87">
        <f t="shared" si="3"/>
        <v>0.10381743267682632</v>
      </c>
      <c r="S49" s="87">
        <f t="shared" si="0"/>
        <v>7.4685212817320865E-2</v>
      </c>
      <c r="T49" s="87">
        <f t="shared" si="0"/>
        <v>0.1446938897606532</v>
      </c>
      <c r="V49" s="29">
        <v>0.15</v>
      </c>
    </row>
    <row r="50" spans="2:22" ht="19" customHeight="1" x14ac:dyDescent="0.35">
      <c r="B50" s="10">
        <v>9</v>
      </c>
      <c r="C50" s="108">
        <v>6.2559502869076633E-2</v>
      </c>
      <c r="D50" s="109">
        <v>4.476541696022962E-2</v>
      </c>
      <c r="E50" s="44">
        <v>3.02736399358976E-2</v>
      </c>
      <c r="F50" s="44">
        <v>2.6196942869085138E-2</v>
      </c>
      <c r="G50" s="44">
        <v>4.5711405144377881E-2</v>
      </c>
      <c r="H50" s="44">
        <v>2.4836555017802686E-2</v>
      </c>
      <c r="I50" s="44">
        <f t="shared" si="11"/>
        <v>3.1518138695753761E-2</v>
      </c>
      <c r="J50" s="110">
        <f t="shared" si="10"/>
        <v>-6.3036277391507528E-3</v>
      </c>
      <c r="K50" s="111">
        <f t="shared" si="12"/>
        <v>5.6255875129925879E-2</v>
      </c>
      <c r="M50" s="2">
        <v>43</v>
      </c>
      <c r="N50" s="85">
        <v>5.6034019061810492E-2</v>
      </c>
      <c r="O50" s="85">
        <f t="shared" si="1"/>
        <v>6.443912192108206E-2</v>
      </c>
      <c r="P50" s="85">
        <f t="shared" si="2"/>
        <v>4.7628916202538917E-2</v>
      </c>
      <c r="Q50" s="86"/>
      <c r="R50" s="87">
        <f t="shared" si="3"/>
        <v>9.8557318051250759E-2</v>
      </c>
      <c r="S50" s="87">
        <f t="shared" si="0"/>
        <v>7.0366315036341651E-2</v>
      </c>
      <c r="T50" s="87">
        <f t="shared" si="0"/>
        <v>0.13841470200415629</v>
      </c>
      <c r="V50" s="29">
        <v>0.15</v>
      </c>
    </row>
    <row r="51" spans="2:22" ht="19" customHeight="1" thickBot="1" x14ac:dyDescent="0.4">
      <c r="B51" s="11">
        <v>10</v>
      </c>
      <c r="C51" s="112">
        <v>6.2987876758699102E-2</v>
      </c>
      <c r="D51" s="113">
        <v>4.4980872274718475E-2</v>
      </c>
      <c r="E51" s="45">
        <v>3.0025442176277561E-2</v>
      </c>
      <c r="F51" s="45">
        <v>2.6050826758707402E-2</v>
      </c>
      <c r="G51" s="45">
        <v>4.534056179432322E-2</v>
      </c>
      <c r="H51" s="45">
        <v>2.4575035206957585E-2</v>
      </c>
      <c r="I51" s="45">
        <f t="shared" si="11"/>
        <v>3.1408044104165256E-2</v>
      </c>
      <c r="J51" s="114">
        <f t="shared" si="10"/>
        <v>-6.2816088208330519E-3</v>
      </c>
      <c r="K51" s="117">
        <f t="shared" si="12"/>
        <v>5.6706267937866053E-2</v>
      </c>
      <c r="M51" s="2">
        <v>44</v>
      </c>
      <c r="N51" s="85">
        <v>5.597266673387935E-2</v>
      </c>
      <c r="O51" s="85">
        <f t="shared" si="1"/>
        <v>6.4368566743961242E-2</v>
      </c>
      <c r="P51" s="85">
        <f t="shared" si="2"/>
        <v>4.7576766723797445E-2</v>
      </c>
      <c r="Q51" s="86"/>
      <c r="R51" s="87">
        <f t="shared" si="3"/>
        <v>9.3563951700659606E-2</v>
      </c>
      <c r="S51" s="87">
        <f t="shared" si="0"/>
        <v>6.629736149567482E-2</v>
      </c>
      <c r="T51" s="87">
        <f t="shared" si="0"/>
        <v>0.13240828967417906</v>
      </c>
      <c r="V51" s="29">
        <v>0.15</v>
      </c>
    </row>
    <row r="52" spans="2:22" ht="19" customHeight="1" x14ac:dyDescent="0.35">
      <c r="M52" s="2">
        <v>45</v>
      </c>
      <c r="N52" s="85">
        <v>5.5914023436431037E-2</v>
      </c>
      <c r="O52" s="85">
        <f t="shared" si="1"/>
        <v>6.4301126951895687E-2</v>
      </c>
      <c r="P52" s="85">
        <f t="shared" si="2"/>
        <v>4.752691992096638E-2</v>
      </c>
      <c r="Q52" s="86"/>
      <c r="R52" s="87">
        <f t="shared" si="3"/>
        <v>8.8823765771646898E-2</v>
      </c>
      <c r="S52" s="87">
        <f t="shared" si="0"/>
        <v>6.2463853132265719E-2</v>
      </c>
      <c r="T52" s="87">
        <f t="shared" si="0"/>
        <v>0.12666275584477835</v>
      </c>
      <c r="V52" s="29">
        <v>0.15</v>
      </c>
    </row>
    <row r="53" spans="2:22" ht="19" customHeight="1" x14ac:dyDescent="0.35">
      <c r="M53" s="2">
        <v>46</v>
      </c>
      <c r="N53" s="85">
        <v>5.585791656630934E-2</v>
      </c>
      <c r="O53" s="85">
        <f t="shared" si="1"/>
        <v>6.4236604051255738E-2</v>
      </c>
      <c r="P53" s="85">
        <f t="shared" si="2"/>
        <v>4.7479229081362935E-2</v>
      </c>
      <c r="Q53" s="86"/>
      <c r="R53" s="87">
        <f t="shared" si="3"/>
        <v>8.4323890764806911E-2</v>
      </c>
      <c r="S53" s="87">
        <f t="shared" si="0"/>
        <v>5.8852139050740888E-2</v>
      </c>
      <c r="T53" s="87">
        <f t="shared" si="0"/>
        <v>0.12116673183795108</v>
      </c>
      <c r="V53" s="29">
        <v>0.15</v>
      </c>
    </row>
    <row r="54" spans="2:22" ht="19" customHeight="1" x14ac:dyDescent="0.35">
      <c r="M54" s="2">
        <v>47</v>
      </c>
      <c r="N54" s="85">
        <v>5.5804187355930068E-2</v>
      </c>
      <c r="O54" s="85">
        <f t="shared" si="1"/>
        <v>6.4174815459319579E-2</v>
      </c>
      <c r="P54" s="85">
        <f t="shared" si="2"/>
        <v>4.7433559252540558E-2</v>
      </c>
      <c r="Q54" s="86"/>
      <c r="R54" s="87">
        <f t="shared" si="3"/>
        <v>8.0052117760531408E-2</v>
      </c>
      <c r="S54" s="87">
        <f t="shared" si="0"/>
        <v>5.5449365303701592E-2</v>
      </c>
      <c r="T54" s="87">
        <f t="shared" si="0"/>
        <v>0.11590935172879797</v>
      </c>
      <c r="V54" s="29">
        <v>0.15</v>
      </c>
    </row>
    <row r="55" spans="2:22" ht="19" customHeight="1" x14ac:dyDescent="0.35">
      <c r="B55" s="145" t="s">
        <v>109</v>
      </c>
      <c r="C55" s="146"/>
      <c r="D55" s="146"/>
      <c r="E55" s="146"/>
      <c r="F55" s="146"/>
      <c r="G55" s="146"/>
      <c r="H55" s="146"/>
      <c r="I55" s="146"/>
      <c r="J55" s="146"/>
      <c r="K55" s="147"/>
      <c r="M55" s="2">
        <v>48</v>
      </c>
      <c r="N55" s="85">
        <v>5.5752689607689421E-2</v>
      </c>
      <c r="O55" s="85">
        <f t="shared" si="1"/>
        <v>6.4115593048842831E-2</v>
      </c>
      <c r="P55" s="85">
        <f t="shared" si="2"/>
        <v>4.7389786166536003E-2</v>
      </c>
      <c r="Q55" s="86"/>
      <c r="R55" s="87">
        <f t="shared" si="3"/>
        <v>7.5996863109961649E-2</v>
      </c>
      <c r="S55" s="87">
        <f t="shared" si="0"/>
        <v>5.2243427143486648E-2</v>
      </c>
      <c r="T55" s="87">
        <f t="shared" si="0"/>
        <v>0.11088022853948326</v>
      </c>
      <c r="V55" s="29">
        <v>0.15</v>
      </c>
    </row>
    <row r="56" spans="2:22" ht="19" customHeight="1" x14ac:dyDescent="0.35">
      <c r="B56" s="148"/>
      <c r="C56" s="149"/>
      <c r="D56" s="149"/>
      <c r="E56" s="149"/>
      <c r="F56" s="149"/>
      <c r="G56" s="149"/>
      <c r="H56" s="149"/>
      <c r="I56" s="149"/>
      <c r="J56" s="149"/>
      <c r="K56" s="150"/>
      <c r="M56" s="2">
        <v>49</v>
      </c>
      <c r="N56" s="85">
        <v>5.5703288547434004E-2</v>
      </c>
      <c r="O56" s="85">
        <f t="shared" si="1"/>
        <v>6.4058781829549105E-2</v>
      </c>
      <c r="P56" s="85">
        <f t="shared" si="2"/>
        <v>4.7347795265318904E-2</v>
      </c>
      <c r="Q56" s="86"/>
      <c r="R56" s="87">
        <f t="shared" si="3"/>
        <v>7.2147135335041523E-2</v>
      </c>
      <c r="S56" s="87">
        <f t="shared" si="0"/>
        <v>4.9222924421196329E-2</v>
      </c>
      <c r="T56" s="87">
        <f t="shared" si="0"/>
        <v>0.10606943191276326</v>
      </c>
      <c r="V56" s="29">
        <v>0.15</v>
      </c>
    </row>
    <row r="57" spans="2:22" ht="19" customHeight="1" x14ac:dyDescent="0.35">
      <c r="B57" s="151"/>
      <c r="C57" s="152"/>
      <c r="D57" s="152"/>
      <c r="E57" s="152"/>
      <c r="F57" s="152"/>
      <c r="G57" s="152"/>
      <c r="H57" s="152"/>
      <c r="I57" s="152"/>
      <c r="J57" s="152"/>
      <c r="K57" s="153"/>
      <c r="M57" s="2">
        <v>50</v>
      </c>
      <c r="N57" s="85">
        <v>5.5655859787656414E-2</v>
      </c>
      <c r="O57" s="85">
        <f t="shared" si="1"/>
        <v>6.4004238755804868E-2</v>
      </c>
      <c r="P57" s="85">
        <f t="shared" si="2"/>
        <v>4.7307480819507954E-2</v>
      </c>
      <c r="Q57" s="86"/>
      <c r="R57" s="87">
        <f t="shared" si="3"/>
        <v>6.8492504026311796E-2</v>
      </c>
      <c r="S57" s="87">
        <f t="shared" si="0"/>
        <v>4.6377119857975706E-2</v>
      </c>
      <c r="T57" s="87">
        <f t="shared" si="0"/>
        <v>0.10146746709713182</v>
      </c>
      <c r="V57" s="29">
        <v>0.15</v>
      </c>
    </row>
    <row r="58" spans="2:22" ht="19" customHeight="1" x14ac:dyDescent="0.35">
      <c r="M58" s="2">
        <v>51</v>
      </c>
      <c r="N58" s="85">
        <v>5.5610288391040985E-2</v>
      </c>
      <c r="O58" s="85">
        <f t="shared" si="1"/>
        <v>6.395183164969713E-2</v>
      </c>
      <c r="P58" s="85">
        <f t="shared" si="2"/>
        <v>4.7268745132384833E-2</v>
      </c>
      <c r="Q58" s="86"/>
      <c r="R58" s="87">
        <f xml:space="preserve"> ( 1 +N58 ) ^-($M57 + 1  - 0.5)</f>
        <v>6.5023070561817442E-2</v>
      </c>
      <c r="S58" s="87">
        <f xml:space="preserve"> ( 1 +O58 ) ^-($M57 + 1  - 0.5)</f>
        <v>4.369589995235916E-2</v>
      </c>
      <c r="T58" s="87">
        <f xml:space="preserve"> ( 1 +P58 ) ^-($M57 + 1  - 0.5)</f>
        <v>9.7065255107492962E-2</v>
      </c>
      <c r="V58" s="29">
        <v>0.15</v>
      </c>
    </row>
    <row r="59" spans="2:22" ht="19" customHeight="1" x14ac:dyDescent="0.35">
      <c r="B59" s="92" t="str">
        <f>"Technical note on the calculation of the Nepali risk-free interest rates term structure at " &amp; G3</f>
        <v>Technical note on the calculation of the Nepali risk-free interest rates term structure at End-Falgun (2082)</v>
      </c>
      <c r="C59" s="88"/>
      <c r="D59" s="88"/>
      <c r="E59" s="88"/>
      <c r="F59" s="88"/>
      <c r="G59" s="88"/>
      <c r="H59" s="88"/>
      <c r="I59" s="88"/>
      <c r="J59" s="88"/>
      <c r="K59" s="89"/>
      <c r="M59" s="2">
        <v>52</v>
      </c>
      <c r="N59" s="85">
        <v>5.5566468025273208E-2</v>
      </c>
      <c r="O59" s="85">
        <f t="shared" si="1"/>
        <v>6.3901438229064189E-2</v>
      </c>
      <c r="P59" s="85">
        <f t="shared" si="2"/>
        <v>4.7231497821482227E-2</v>
      </c>
      <c r="Q59" s="86"/>
      <c r="R59" s="87">
        <f t="shared" ref="R59:T74" si="13" xml:space="preserve"> ( 1 +N59 ) ^-($M58 + 1  - 0.5)</f>
        <v>6.1729440497561246E-2</v>
      </c>
      <c r="S59" s="87">
        <f t="shared" si="13"/>
        <v>4.1169738318295561E-2</v>
      </c>
      <c r="T59" s="87">
        <f t="shared" si="13"/>
        <v>9.2854113949810732E-2</v>
      </c>
      <c r="V59" s="29">
        <v>0.15</v>
      </c>
    </row>
    <row r="60" spans="2:22" ht="19" customHeight="1" x14ac:dyDescent="0.35">
      <c r="B60" s="90"/>
      <c r="C60" s="100"/>
      <c r="D60" s="100"/>
      <c r="E60" s="100"/>
      <c r="F60" s="100"/>
      <c r="G60" s="100"/>
      <c r="H60" s="100"/>
      <c r="I60" s="100"/>
      <c r="J60" s="100"/>
      <c r="K60" s="101"/>
      <c r="M60" s="2">
        <v>53</v>
      </c>
      <c r="N60" s="85">
        <v>5.5524300200494148E-2</v>
      </c>
      <c r="O60" s="85">
        <f t="shared" si="1"/>
        <v>6.3852945230568267E-2</v>
      </c>
      <c r="P60" s="85">
        <f t="shared" si="2"/>
        <v>4.7195655170420021E-2</v>
      </c>
      <c r="Q60" s="86"/>
      <c r="R60" s="87">
        <f t="shared" si="13"/>
        <v>5.8602697501248038E-2</v>
      </c>
      <c r="S60" s="87">
        <f t="shared" si="13"/>
        <v>3.8789661273272824E-2</v>
      </c>
      <c r="T60" s="87">
        <f t="shared" si="13"/>
        <v>8.8825740817263826E-2</v>
      </c>
      <c r="V60" s="29">
        <v>0.15</v>
      </c>
    </row>
    <row r="61" spans="2:22" ht="19" customHeight="1" x14ac:dyDescent="0.35">
      <c r="B61" s="90"/>
      <c r="C61" s="154" t="s">
        <v>129</v>
      </c>
      <c r="D61" s="154"/>
      <c r="E61" s="154"/>
      <c r="F61" s="154"/>
      <c r="G61" s="154"/>
      <c r="H61" s="154"/>
      <c r="I61" s="154"/>
      <c r="J61" s="154"/>
      <c r="K61" s="155"/>
      <c r="M61" s="2">
        <v>54</v>
      </c>
      <c r="N61" s="85">
        <v>5.5483693581349414E-2</v>
      </c>
      <c r="O61" s="85">
        <f t="shared" si="1"/>
        <v>6.3806247618551817E-2</v>
      </c>
      <c r="P61" s="85">
        <f t="shared" si="2"/>
        <v>4.7161139544147003E-2</v>
      </c>
      <c r="Q61" s="86"/>
      <c r="R61" s="87">
        <f t="shared" si="13"/>
        <v>5.5634378717977329E-2</v>
      </c>
      <c r="S61" s="87">
        <f t="shared" si="13"/>
        <v>3.6547215516143247E-2</v>
      </c>
      <c r="T61" s="87">
        <f t="shared" si="13"/>
        <v>8.4972195180297097E-2</v>
      </c>
      <c r="V61" s="29">
        <v>0.15</v>
      </c>
    </row>
    <row r="62" spans="2:22" ht="19" customHeight="1" x14ac:dyDescent="0.35">
      <c r="B62" s="90"/>
      <c r="C62" s="154"/>
      <c r="D62" s="154"/>
      <c r="E62" s="154"/>
      <c r="F62" s="154"/>
      <c r="G62" s="154"/>
      <c r="H62" s="154"/>
      <c r="I62" s="154"/>
      <c r="J62" s="154"/>
      <c r="K62" s="155"/>
      <c r="M62" s="2">
        <v>55</v>
      </c>
      <c r="N62" s="85">
        <v>5.5444563366221722E-2</v>
      </c>
      <c r="O62" s="85">
        <f t="shared" si="1"/>
        <v>6.3761247871154975E-2</v>
      </c>
      <c r="P62" s="85">
        <f t="shared" si="2"/>
        <v>4.7127878861288462E-2</v>
      </c>
      <c r="Q62" s="86"/>
      <c r="R62" s="87">
        <f t="shared" si="13"/>
        <v>5.2816451470013098E-2</v>
      </c>
      <c r="S62" s="87">
        <f t="shared" si="13"/>
        <v>3.4434437750793474E-2</v>
      </c>
      <c r="T62" s="87">
        <f t="shared" si="13"/>
        <v>8.12858827045745E-2</v>
      </c>
      <c r="V62" s="29">
        <v>0.15</v>
      </c>
    </row>
    <row r="63" spans="2:22" ht="19" customHeight="1" x14ac:dyDescent="0.35">
      <c r="B63" s="90"/>
      <c r="C63" s="154"/>
      <c r="D63" s="154"/>
      <c r="E63" s="154"/>
      <c r="F63" s="154"/>
      <c r="G63" s="154"/>
      <c r="H63" s="154"/>
      <c r="I63" s="154"/>
      <c r="J63" s="154"/>
      <c r="K63" s="155"/>
      <c r="M63" s="2">
        <v>56</v>
      </c>
      <c r="N63" s="85">
        <v>5.5406830726853817E-2</v>
      </c>
      <c r="O63" s="85">
        <f t="shared" si="1"/>
        <v>6.3717855335881882E-2</v>
      </c>
      <c r="P63" s="85">
        <f t="shared" si="2"/>
        <v>4.7095806117825746E-2</v>
      </c>
      <c r="Q63" s="86"/>
      <c r="R63" s="87">
        <f t="shared" si="13"/>
        <v>5.0141291203742118E-2</v>
      </c>
      <c r="S63" s="87">
        <f t="shared" si="13"/>
        <v>3.2443826125687844E-2</v>
      </c>
      <c r="T63" s="87">
        <f t="shared" si="13"/>
        <v>7.775953994005369E-2</v>
      </c>
      <c r="V63" s="29">
        <v>0.15</v>
      </c>
    </row>
    <row r="64" spans="2:22" ht="19" customHeight="1" x14ac:dyDescent="0.35">
      <c r="B64" s="90"/>
      <c r="C64" s="154"/>
      <c r="D64" s="154"/>
      <c r="E64" s="154"/>
      <c r="F64" s="154"/>
      <c r="G64" s="154"/>
      <c r="H64" s="154"/>
      <c r="I64" s="154"/>
      <c r="J64" s="154"/>
      <c r="K64" s="155"/>
      <c r="M64" s="2">
        <v>57</v>
      </c>
      <c r="N64" s="85">
        <v>5.5370422302206457E-2</v>
      </c>
      <c r="O64" s="85">
        <f t="shared" si="1"/>
        <v>6.3675985647537417E-2</v>
      </c>
      <c r="P64" s="85">
        <f t="shared" si="2"/>
        <v>4.706485895687549E-2</v>
      </c>
      <c r="Q64" s="86"/>
      <c r="R64" s="87">
        <f t="shared" si="13"/>
        <v>4.7601660605822028E-2</v>
      </c>
      <c r="S64" s="87">
        <f t="shared" si="13"/>
        <v>3.0568313370956467E-2</v>
      </c>
      <c r="T64" s="87">
        <f t="shared" si="13"/>
        <v>7.4386219731623154E-2</v>
      </c>
      <c r="V64" s="29">
        <v>0.15</v>
      </c>
    </row>
    <row r="65" spans="2:22" ht="19" customHeight="1" x14ac:dyDescent="0.35">
      <c r="B65" s="91"/>
      <c r="C65" s="102"/>
      <c r="D65" s="102"/>
      <c r="E65" s="102"/>
      <c r="F65" s="102"/>
      <c r="G65" s="102"/>
      <c r="H65" s="102"/>
      <c r="I65" s="102"/>
      <c r="J65" s="102"/>
      <c r="K65" s="103"/>
      <c r="M65" s="2">
        <v>58</v>
      </c>
      <c r="N65" s="85">
        <v>5.5335269740980575E-2</v>
      </c>
      <c r="O65" s="85">
        <f t="shared" si="1"/>
        <v>6.3635560202127656E-2</v>
      </c>
      <c r="P65" s="85">
        <f t="shared" si="2"/>
        <v>4.7034979279833487E-2</v>
      </c>
      <c r="Q65" s="86"/>
      <c r="R65" s="87">
        <f t="shared" si="13"/>
        <v>4.5190689817940055E-2</v>
      </c>
      <c r="S65" s="87">
        <f t="shared" si="13"/>
        <v>2.8801241524690501E-2</v>
      </c>
      <c r="T65" s="87">
        <f t="shared" si="13"/>
        <v>7.1159277307642196E-2</v>
      </c>
      <c r="V65" s="29">
        <v>0.15</v>
      </c>
    </row>
    <row r="66" spans="2:22" ht="19" customHeight="1" x14ac:dyDescent="0.35">
      <c r="M66" s="2">
        <v>59</v>
      </c>
      <c r="N66" s="85">
        <v>5.5301309287786315E-2</v>
      </c>
      <c r="O66" s="85">
        <f t="shared" si="1"/>
        <v>6.3596505680954263E-2</v>
      </c>
      <c r="P66" s="85">
        <f t="shared" si="2"/>
        <v>4.7006112894618368E-2</v>
      </c>
      <c r="Q66" s="86"/>
      <c r="R66" s="87">
        <f t="shared" si="13"/>
        <v>4.2901857685804297E-2</v>
      </c>
      <c r="S66" s="87">
        <f t="shared" si="13"/>
        <v>2.7136338148770034E-2</v>
      </c>
      <c r="T66" s="87">
        <f t="shared" si="13"/>
        <v>6.8072357007402731E-2</v>
      </c>
      <c r="V66" s="29">
        <v>0.15</v>
      </c>
    </row>
    <row r="67" spans="2:22" ht="19" customHeight="1" x14ac:dyDescent="0.35">
      <c r="B67" s="156" t="s">
        <v>87</v>
      </c>
      <c r="C67" s="157"/>
      <c r="D67" s="157"/>
      <c r="E67" s="157"/>
      <c r="F67" s="157"/>
      <c r="G67" s="157"/>
      <c r="H67" s="157"/>
      <c r="I67" s="157"/>
      <c r="J67" s="157"/>
      <c r="K67" s="158"/>
      <c r="M67" s="2">
        <v>60</v>
      </c>
      <c r="N67" s="85">
        <v>5.5268481408462966E-2</v>
      </c>
      <c r="O67" s="85">
        <f t="shared" si="1"/>
        <v>6.35587536197324E-2</v>
      </c>
      <c r="P67" s="85">
        <f t="shared" si="2"/>
        <v>4.6978209197193518E-2</v>
      </c>
      <c r="Q67" s="86"/>
      <c r="R67" s="87">
        <f t="shared" si="13"/>
        <v>4.0728973983224052E-2</v>
      </c>
      <c r="S67" s="87">
        <f t="shared" si="13"/>
        <v>2.5567693942090908E-2</v>
      </c>
      <c r="T67" s="87">
        <f t="shared" si="13"/>
        <v>6.5119379612376502E-2</v>
      </c>
      <c r="V67" s="29">
        <v>0.15</v>
      </c>
    </row>
    <row r="68" spans="2:22" ht="19" customHeight="1" x14ac:dyDescent="0.35">
      <c r="B68" s="159"/>
      <c r="C68" s="160"/>
      <c r="D68" s="160"/>
      <c r="E68" s="160"/>
      <c r="F68" s="160"/>
      <c r="G68" s="160"/>
      <c r="H68" s="160"/>
      <c r="I68" s="160"/>
      <c r="J68" s="160"/>
      <c r="K68" s="161"/>
      <c r="M68" s="2">
        <v>61</v>
      </c>
      <c r="N68" s="85">
        <v>5.523673045051547E-2</v>
      </c>
      <c r="O68" s="85">
        <f t="shared" si="1"/>
        <v>6.3522240018092785E-2</v>
      </c>
      <c r="P68" s="85">
        <f t="shared" si="2"/>
        <v>4.6951220882938148E-2</v>
      </c>
      <c r="Q68" s="86"/>
      <c r="R68" s="87">
        <f t="shared" si="13"/>
        <v>3.8666162556677333E-2</v>
      </c>
      <c r="S68" s="87">
        <f t="shared" si="13"/>
        <v>2.4089741665771703E-2</v>
      </c>
      <c r="T68" s="87">
        <f t="shared" si="13"/>
        <v>6.229453024931126E-2</v>
      </c>
      <c r="V68" s="29">
        <v>0.15</v>
      </c>
    </row>
    <row r="69" spans="2:22" ht="19" customHeight="1" x14ac:dyDescent="0.35">
      <c r="B69" s="162"/>
      <c r="C69" s="163"/>
      <c r="D69" s="163"/>
      <c r="E69" s="163"/>
      <c r="F69" s="163"/>
      <c r="G69" s="163"/>
      <c r="H69" s="163"/>
      <c r="I69" s="163"/>
      <c r="J69" s="163"/>
      <c r="K69" s="164"/>
      <c r="M69" s="2">
        <v>62</v>
      </c>
      <c r="N69" s="85">
        <v>5.5206004335059733E-2</v>
      </c>
      <c r="O69" s="85">
        <f t="shared" si="1"/>
        <v>6.3486904985318685E-2</v>
      </c>
      <c r="P69" s="85">
        <f t="shared" si="2"/>
        <v>4.6925103684800774E-2</v>
      </c>
      <c r="Q69" s="86"/>
      <c r="R69" s="87">
        <f t="shared" si="13"/>
        <v>3.6707845339690078E-2</v>
      </c>
      <c r="S69" s="87">
        <f t="shared" si="13"/>
        <v>2.2697236300899953E-2</v>
      </c>
      <c r="T69" s="87">
        <f t="shared" si="13"/>
        <v>5.9592246835898977E-2</v>
      </c>
      <c r="V69" s="29">
        <v>0.15</v>
      </c>
    </row>
    <row r="70" spans="2:22" ht="19" customHeight="1" x14ac:dyDescent="0.35">
      <c r="M70" s="2">
        <v>63</v>
      </c>
      <c r="N70" s="85">
        <v>5.5176254277056858E-2</v>
      </c>
      <c r="O70" s="85">
        <f t="shared" si="1"/>
        <v>6.3452692418615383E-2</v>
      </c>
      <c r="P70" s="85">
        <f t="shared" si="2"/>
        <v>4.6899816135498325E-2</v>
      </c>
      <c r="Q70" s="86"/>
      <c r="R70" s="87">
        <f t="shared" si="13"/>
        <v>3.4848727189804869E-2</v>
      </c>
      <c r="S70" s="87">
        <f t="shared" si="13"/>
        <v>2.138523636476224E-2</v>
      </c>
      <c r="T70" s="87">
        <f t="shared" si="13"/>
        <v>5.70072090419712E-2</v>
      </c>
      <c r="V70" s="29">
        <v>0.15</v>
      </c>
    </row>
    <row r="71" spans="2:22" ht="19" customHeight="1" x14ac:dyDescent="0.35">
      <c r="M71" s="2">
        <v>64</v>
      </c>
      <c r="N71" s="85">
        <v>5.514743453095905E-2</v>
      </c>
      <c r="O71" s="85">
        <f t="shared" si="1"/>
        <v>6.3419549710602902E-2</v>
      </c>
      <c r="P71" s="85">
        <f t="shared" si="2"/>
        <v>4.6875319351315191E-2</v>
      </c>
      <c r="Q71" s="86"/>
      <c r="R71" s="87">
        <f t="shared" si="13"/>
        <v>3.3083781504000334E-2</v>
      </c>
      <c r="S71" s="87">
        <f t="shared" si="13"/>
        <v>2.0149086316399927E-2</v>
      </c>
      <c r="T71" s="87">
        <f t="shared" si="13"/>
        <v>5.4534327741111839E-2</v>
      </c>
      <c r="V71" s="29">
        <v>0.15</v>
      </c>
    </row>
    <row r="72" spans="2:22" ht="19" customHeight="1" x14ac:dyDescent="0.35">
      <c r="M72" s="2">
        <v>65</v>
      </c>
      <c r="N72" s="85">
        <v>5.5119502159200362E-2</v>
      </c>
      <c r="O72" s="85">
        <f t="shared" si="1"/>
        <v>6.3387427483080405E-2</v>
      </c>
      <c r="P72" s="85">
        <f t="shared" si="2"/>
        <v>4.6851576835320305E-2</v>
      </c>
      <c r="Q72" s="86"/>
      <c r="R72" s="87">
        <f t="shared" si="13"/>
        <v>3.1408236571184266E-2</v>
      </c>
      <c r="S72" s="87">
        <f t="shared" si="13"/>
        <v>1.8984399986789819E-2</v>
      </c>
      <c r="T72" s="87">
        <f t="shared" si="13"/>
        <v>5.216873492926314E-2</v>
      </c>
      <c r="V72" s="29">
        <v>0.15</v>
      </c>
    </row>
    <row r="73" spans="2:22" ht="19" customHeight="1" x14ac:dyDescent="0.35">
      <c r="M73" s="2">
        <v>66</v>
      </c>
      <c r="N73" s="85">
        <v>5.5092416821238777E-2</v>
      </c>
      <c r="O73" s="85">
        <f t="shared" ref="O73:O78" si="14">N73*(1+V73)</f>
        <v>6.3356279344424588E-2</v>
      </c>
      <c r="P73" s="85">
        <f t="shared" ref="P73:P78" si="15">N73*(1-V73)</f>
        <v>4.6828554298052959E-2</v>
      </c>
      <c r="Q73" s="86"/>
      <c r="R73" s="87">
        <f t="shared" si="13"/>
        <v>2.9817562622892702E-2</v>
      </c>
      <c r="S73" s="87">
        <f t="shared" si="13"/>
        <v>1.7887044973062618E-2</v>
      </c>
      <c r="T73" s="87">
        <f t="shared" si="13"/>
        <v>4.9905774088356683E-2</v>
      </c>
      <c r="V73" s="29">
        <v>0.15</v>
      </c>
    </row>
    <row r="74" spans="2:22" ht="19" customHeight="1" x14ac:dyDescent="0.35">
      <c r="M74" s="2">
        <v>67</v>
      </c>
      <c r="N74" s="85">
        <v>5.5066140581109702E-2</v>
      </c>
      <c r="O74" s="85">
        <f t="shared" si="14"/>
        <v>6.3326061668276146E-2</v>
      </c>
      <c r="P74" s="85">
        <f t="shared" si="15"/>
        <v>4.6806219493943244E-2</v>
      </c>
      <c r="Q74" s="86"/>
      <c r="R74" s="87">
        <f t="shared" si="13"/>
        <v>2.8307459545597598E-2</v>
      </c>
      <c r="S74" s="87">
        <f t="shared" si="13"/>
        <v>1.6853127939939962E-2</v>
      </c>
      <c r="T74" s="87">
        <f t="shared" si="13"/>
        <v>4.7740990974293199E-2</v>
      </c>
      <c r="V74" s="29">
        <v>0.15</v>
      </c>
    </row>
    <row r="75" spans="2:22" ht="19" customHeight="1" x14ac:dyDescent="0.35">
      <c r="M75" s="2">
        <v>68</v>
      </c>
      <c r="N75" s="85">
        <v>5.5040637731661013E-2</v>
      </c>
      <c r="O75" s="85">
        <f t="shared" si="14"/>
        <v>6.3296733391410162E-2</v>
      </c>
      <c r="P75" s="85">
        <f t="shared" si="15"/>
        <v>4.6784542071911857E-2</v>
      </c>
      <c r="Q75" s="86"/>
      <c r="R75" s="87">
        <f t="shared" ref="R75:T78" si="16" xml:space="preserve"> ( 1 +N75 ) ^-($M74 + 1  - 0.5)</f>
        <v>2.6873845220143657E-2</v>
      </c>
      <c r="S75" s="87">
        <f t="shared" si="16"/>
        <v>1.5878980775081104E-2</v>
      </c>
      <c r="T75" s="87">
        <f t="shared" si="16"/>
        <v>4.5670124809801767E-2</v>
      </c>
      <c r="V75" s="29">
        <v>0.15</v>
      </c>
    </row>
    <row r="76" spans="2:22" ht="19" customHeight="1" x14ac:dyDescent="0.35">
      <c r="M76" s="2">
        <v>69</v>
      </c>
      <c r="N76" s="85">
        <v>5.5015874633841388E-2</v>
      </c>
      <c r="O76" s="85">
        <f t="shared" si="14"/>
        <v>6.3268255828917597E-2</v>
      </c>
      <c r="P76" s="85">
        <f t="shared" si="15"/>
        <v>4.676349343876518E-2</v>
      </c>
      <c r="Q76" s="86"/>
      <c r="R76" s="87">
        <f t="shared" si="16"/>
        <v>2.5512844455759583E-2</v>
      </c>
      <c r="S76" s="87">
        <f t="shared" si="16"/>
        <v>1.4961147548279072E-2</v>
      </c>
      <c r="T76" s="87">
        <f t="shared" si="16"/>
        <v>4.3689099863730554E-2</v>
      </c>
      <c r="V76" s="29">
        <v>0.15</v>
      </c>
    </row>
    <row r="77" spans="2:22" ht="19" customHeight="1" x14ac:dyDescent="0.35">
      <c r="M77" s="2">
        <v>70</v>
      </c>
      <c r="N77" s="85">
        <v>5.4991819569586653E-2</v>
      </c>
      <c r="O77" s="85">
        <f t="shared" si="14"/>
        <v>6.3240592505024645E-2</v>
      </c>
      <c r="P77" s="85">
        <f t="shared" si="15"/>
        <v>4.6743046634148654E-2</v>
      </c>
      <c r="Q77" s="86"/>
      <c r="R77" s="87">
        <f t="shared" si="16"/>
        <v>2.4220778487890154E-2</v>
      </c>
      <c r="S77" s="87">
        <f t="shared" si="16"/>
        <v>1.4096372227470349E-2</v>
      </c>
      <c r="T77" s="87">
        <f t="shared" si="16"/>
        <v>4.1794017399297841E-2</v>
      </c>
      <c r="V77" s="29">
        <v>0.15</v>
      </c>
    </row>
    <row r="78" spans="2:22" ht="19" customHeight="1" x14ac:dyDescent="0.35">
      <c r="M78" s="1" t="s">
        <v>100</v>
      </c>
      <c r="N78" s="85">
        <v>5.4968442606997625E-2</v>
      </c>
      <c r="O78" s="85">
        <f t="shared" si="14"/>
        <v>6.3213708998047263E-2</v>
      </c>
      <c r="P78" s="85">
        <f t="shared" si="15"/>
        <v>4.672317621594798E-2</v>
      </c>
      <c r="Q78" s="86"/>
      <c r="R78" s="87">
        <f t="shared" si="16"/>
        <v>2.2994155010780282E-2</v>
      </c>
      <c r="S78" s="87">
        <f t="shared" si="16"/>
        <v>1.3281587107348463E-2</v>
      </c>
      <c r="T78" s="87">
        <f t="shared" si="16"/>
        <v>3.9981147974746355E-2</v>
      </c>
      <c r="V78" s="29">
        <v>0.15</v>
      </c>
    </row>
  </sheetData>
  <mergeCells count="24">
    <mergeCell ref="D39:I39"/>
    <mergeCell ref="K39:K40"/>
    <mergeCell ref="B55:K57"/>
    <mergeCell ref="C61:K64"/>
    <mergeCell ref="B67:K69"/>
    <mergeCell ref="V5:V7"/>
    <mergeCell ref="Y5:AA6"/>
    <mergeCell ref="D7:I7"/>
    <mergeCell ref="K7:K8"/>
    <mergeCell ref="D23:I23"/>
    <mergeCell ref="K23:K24"/>
    <mergeCell ref="N5:N7"/>
    <mergeCell ref="O5:O7"/>
    <mergeCell ref="P5:P7"/>
    <mergeCell ref="R5:R7"/>
    <mergeCell ref="S5:S7"/>
    <mergeCell ref="T5:T7"/>
    <mergeCell ref="N4:P4"/>
    <mergeCell ref="R4:T4"/>
    <mergeCell ref="B2:K2"/>
    <mergeCell ref="N2:P2"/>
    <mergeCell ref="R2:T2"/>
    <mergeCell ref="N3:P3"/>
    <mergeCell ref="R3:T3"/>
  </mergeCells>
  <hyperlinks>
    <hyperlink ref="F5:I5" location="Calculations_OIS!AW11" display="Calculations_OIS!AW11" xr:uid="{6683D695-0F2A-4D37-924C-9F80C3D9E5A4}"/>
  </hyperlinks>
  <printOptions horizontalCentered="1" verticalCentered="1"/>
  <pageMargins left="0.7086614173228347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CF84E-112F-4D67-A66C-5C90BC07910D}">
  <sheetPr>
    <tabColor theme="0"/>
  </sheetPr>
  <dimension ref="B1:AG78"/>
  <sheetViews>
    <sheetView zoomScale="80" zoomScaleNormal="80" workbookViewId="0">
      <selection activeCell="B2" sqref="B2:K2"/>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2" width="8.7265625" style="1"/>
    <col min="13" max="13" width="5.1796875" style="1" customWidth="1"/>
    <col min="14" max="16" width="18.54296875" style="1" customWidth="1"/>
    <col min="17" max="17" width="5.26953125" style="1" customWidth="1"/>
    <col min="18" max="20" width="18.54296875" style="1" customWidth="1"/>
    <col min="21" max="21" width="5.6328125" style="1" customWidth="1"/>
    <col min="22" max="22" width="12.54296875" style="1" customWidth="1"/>
    <col min="23" max="24" width="8.7265625" style="1"/>
    <col min="25" max="25" width="6.6328125" style="1" bestFit="1" customWidth="1"/>
    <col min="26" max="26" width="18" style="1" bestFit="1" customWidth="1"/>
    <col min="27" max="27" width="13.08984375" style="1" bestFit="1" customWidth="1"/>
    <col min="28" max="28" width="8.7265625" style="1"/>
    <col min="29" max="31" width="12.26953125" style="1" customWidth="1"/>
    <col min="32" max="16384" width="8.7265625" style="1"/>
  </cols>
  <sheetData>
    <row r="1" spans="2:33" ht="35.15" customHeight="1" x14ac:dyDescent="0.35"/>
    <row r="2" spans="2:33" ht="21" customHeight="1" x14ac:dyDescent="0.35">
      <c r="B2" s="182" t="s">
        <v>64</v>
      </c>
      <c r="C2" s="182"/>
      <c r="D2" s="182"/>
      <c r="E2" s="182"/>
      <c r="F2" s="182"/>
      <c r="G2" s="182"/>
      <c r="H2" s="182"/>
      <c r="I2" s="182"/>
      <c r="J2" s="182"/>
      <c r="K2" s="182"/>
      <c r="N2" s="180" t="s">
        <v>66</v>
      </c>
      <c r="O2" s="180"/>
      <c r="P2" s="180"/>
      <c r="R2" s="180" t="s">
        <v>101</v>
      </c>
      <c r="S2" s="180"/>
      <c r="T2" s="180"/>
    </row>
    <row r="3" spans="2:33" ht="19" customHeight="1" x14ac:dyDescent="0.35">
      <c r="B3" s="36" t="s">
        <v>47</v>
      </c>
      <c r="D3" s="2"/>
      <c r="F3" s="42" t="s">
        <v>22</v>
      </c>
      <c r="G3" s="36" t="s">
        <v>123</v>
      </c>
      <c r="H3" s="35"/>
      <c r="I3" s="35"/>
      <c r="N3" s="181" t="str">
        <f>G3</f>
        <v>End-Magh (2082)</v>
      </c>
      <c r="O3" s="181"/>
      <c r="P3" s="181"/>
      <c r="R3" s="181" t="str">
        <f>N3</f>
        <v>End-Magh (2082)</v>
      </c>
      <c r="S3" s="181"/>
      <c r="T3" s="181"/>
    </row>
    <row r="4" spans="2:33" ht="19" customHeight="1" thickBot="1" x14ac:dyDescent="0.4">
      <c r="B4" s="37"/>
      <c r="D4" s="2"/>
      <c r="H4" s="35"/>
      <c r="I4" s="35"/>
      <c r="N4" s="178" t="s">
        <v>46</v>
      </c>
      <c r="O4" s="178"/>
      <c r="P4" s="178"/>
      <c r="R4" s="178" t="str">
        <f>N4</f>
        <v>Nepali risk-free curves - General bucket</v>
      </c>
      <c r="S4" s="178"/>
      <c r="T4" s="178"/>
    </row>
    <row r="5" spans="2:33" ht="19" customHeight="1" x14ac:dyDescent="0.35">
      <c r="B5" s="36" t="s">
        <v>83</v>
      </c>
      <c r="C5" s="36"/>
      <c r="D5" s="2"/>
      <c r="E5" s="2"/>
      <c r="G5" s="35"/>
      <c r="H5" s="35"/>
      <c r="I5" s="35"/>
      <c r="N5" s="174" t="s">
        <v>23</v>
      </c>
      <c r="O5" s="174" t="s">
        <v>41</v>
      </c>
      <c r="P5" s="174" t="s">
        <v>42</v>
      </c>
      <c r="R5" s="175" t="str">
        <f>N5</f>
        <v>General 
non-stressed 
zero coupon rates</v>
      </c>
      <c r="S5" s="175" t="str">
        <f>O5</f>
        <v>General 
Stress up 
zero coupon rates</v>
      </c>
      <c r="T5" s="175" t="str">
        <f>P5</f>
        <v>General 
Stress down 
zero coupon rates</v>
      </c>
      <c r="V5" s="165" t="s">
        <v>44</v>
      </c>
      <c r="Y5" s="168" t="s">
        <v>92</v>
      </c>
      <c r="Z5" s="169"/>
      <c r="AA5" s="170"/>
      <c r="AD5" s="121" t="s">
        <v>96</v>
      </c>
      <c r="AE5" s="121"/>
      <c r="AG5" s="84"/>
    </row>
    <row r="6" spans="2:33" ht="19" customHeight="1" thickBot="1" x14ac:dyDescent="0.4">
      <c r="B6" s="2"/>
      <c r="C6" s="2"/>
      <c r="D6" s="2"/>
      <c r="E6" s="2"/>
      <c r="F6" s="2"/>
      <c r="G6" s="2"/>
      <c r="H6" s="2"/>
      <c r="N6" s="174"/>
      <c r="O6" s="174"/>
      <c r="P6" s="174"/>
      <c r="R6" s="176"/>
      <c r="S6" s="176"/>
      <c r="T6" s="176"/>
      <c r="V6" s="166"/>
      <c r="Y6" s="171"/>
      <c r="Z6" s="172"/>
      <c r="AA6" s="173"/>
      <c r="AD6" s="84"/>
      <c r="AE6" s="84"/>
      <c r="AG6" s="84"/>
    </row>
    <row r="7" spans="2:33" ht="19" customHeight="1" thickBot="1" x14ac:dyDescent="0.4">
      <c r="B7" s="5"/>
      <c r="C7" s="2" t="s">
        <v>5</v>
      </c>
      <c r="D7" s="140" t="s">
        <v>82</v>
      </c>
      <c r="E7" s="141"/>
      <c r="F7" s="141"/>
      <c r="G7" s="141"/>
      <c r="H7" s="141"/>
      <c r="I7" s="142"/>
      <c r="K7" s="143" t="s">
        <v>20</v>
      </c>
      <c r="N7" s="174"/>
      <c r="O7" s="174"/>
      <c r="P7" s="174"/>
      <c r="R7" s="177"/>
      <c r="S7" s="177"/>
      <c r="T7" s="177"/>
      <c r="V7" s="167"/>
      <c r="AE7" s="84"/>
      <c r="AG7" s="84"/>
    </row>
    <row r="8" spans="2:33" ht="19" customHeight="1" thickBot="1" x14ac:dyDescent="0.4">
      <c r="B8" s="3"/>
      <c r="C8" s="4" t="s">
        <v>1</v>
      </c>
      <c r="D8" s="6" t="s">
        <v>0</v>
      </c>
      <c r="E8" s="6" t="s">
        <v>13</v>
      </c>
      <c r="F8" s="6" t="s">
        <v>2</v>
      </c>
      <c r="G8" s="6" t="s">
        <v>3</v>
      </c>
      <c r="H8" s="6" t="s">
        <v>68</v>
      </c>
      <c r="I8" s="7" t="s">
        <v>6</v>
      </c>
      <c r="J8" s="8" t="s">
        <v>7</v>
      </c>
      <c r="K8" s="144"/>
      <c r="M8" s="2">
        <v>1</v>
      </c>
      <c r="N8" s="85">
        <v>4.942572374335534E-2</v>
      </c>
      <c r="O8" s="85">
        <f>N8*(1+V8)</f>
        <v>7.6609871802200774E-2</v>
      </c>
      <c r="P8" s="85">
        <f>N8*(1-V8)</f>
        <v>2.22415756845099E-2</v>
      </c>
      <c r="Q8" s="86"/>
      <c r="R8" s="87">
        <f xml:space="preserve"> ( 1 +N8 ) ^-($M8 - 0.5)</f>
        <v>0.97616705686997485</v>
      </c>
      <c r="S8" s="87">
        <f t="shared" ref="S8:T57" si="0" xml:space="preserve"> ( 1 +O8 ) ^-($M8 - 0.5)</f>
        <v>0.96376426923500114</v>
      </c>
      <c r="T8" s="87">
        <f t="shared" si="0"/>
        <v>0.98906134731987816</v>
      </c>
      <c r="V8" s="29">
        <v>0.55000000000000004</v>
      </c>
      <c r="Y8" s="122" t="s">
        <v>93</v>
      </c>
      <c r="Z8" s="123" t="s">
        <v>95</v>
      </c>
      <c r="AA8" s="124" t="s">
        <v>94</v>
      </c>
      <c r="AD8" s="120" t="s">
        <v>97</v>
      </c>
      <c r="AE8" s="84"/>
      <c r="AG8" s="84"/>
    </row>
    <row r="9" spans="2:33" ht="19" customHeight="1" thickBot="1" x14ac:dyDescent="0.4">
      <c r="B9" s="25">
        <v>20821029</v>
      </c>
      <c r="C9" s="2"/>
      <c r="D9" s="2"/>
      <c r="E9" s="2"/>
      <c r="F9" s="2"/>
      <c r="G9" s="2"/>
      <c r="H9" s="2"/>
      <c r="I9" s="2"/>
      <c r="J9" s="2"/>
      <c r="M9" s="2">
        <v>2</v>
      </c>
      <c r="N9" s="85">
        <v>5.0512788988918311E-2</v>
      </c>
      <c r="O9" s="85">
        <f t="shared" ref="O9:O72" si="1">N9*(1+V9)</f>
        <v>7.8294822932823388E-2</v>
      </c>
      <c r="P9" s="85">
        <f t="shared" ref="P9:P72" si="2">N9*(1-V9)</f>
        <v>2.2730755045013238E-2</v>
      </c>
      <c r="Q9" s="86"/>
      <c r="R9" s="87">
        <f t="shared" ref="R9:R57" si="3" xml:space="preserve"> ( 1 +N9 ) ^-($M9 - 0.5)</f>
        <v>0.92874819805830156</v>
      </c>
      <c r="S9" s="87">
        <f t="shared" si="0"/>
        <v>0.89308690158587867</v>
      </c>
      <c r="T9" s="87">
        <f t="shared" si="0"/>
        <v>0.96684760542180426</v>
      </c>
      <c r="V9" s="29">
        <v>0.55000000000000004</v>
      </c>
      <c r="Y9" s="125">
        <v>1</v>
      </c>
      <c r="Z9" s="126">
        <v>0.2</v>
      </c>
      <c r="AA9" s="127">
        <v>7.4999999999999997E-3</v>
      </c>
      <c r="AD9" s="119">
        <v>5.3416666666666668E-2</v>
      </c>
    </row>
    <row r="10" spans="2:33" ht="19" customHeight="1" x14ac:dyDescent="0.35">
      <c r="B10" s="9">
        <v>1</v>
      </c>
      <c r="C10" s="104">
        <v>5.5175000000005726E-2</v>
      </c>
      <c r="D10" s="105">
        <v>4.009059271735961E-2</v>
      </c>
      <c r="E10" s="105">
        <v>2.79017124156111E-2</v>
      </c>
      <c r="F10" s="43">
        <v>2.6213220000021305E-2</v>
      </c>
      <c r="G10" s="43">
        <v>4.4072836152708572E-2</v>
      </c>
      <c r="H10" s="43">
        <v>2.0779999999985976E-2</v>
      </c>
      <c r="I10" s="43">
        <f>IF(  ABS( MAX( D10:H10 ) )  &gt;  ABS(  MIN(D10:H10 ) ),
                                                 (  SUM(D10:H10) - ABS( MAX(D10:H10) ) ) / 4,
                                                  (  SUM(D10:H10) +  ABS( MIN(D10:H10)  )  )   / 4 )</f>
        <v>2.8746381283244499E-2</v>
      </c>
      <c r="J10" s="106">
        <f t="shared" ref="J10:J19" si="4" xml:space="preserve"> IF( I10 &gt; 0, MAX( -$AA9, -I10*$Z9 ), MIN( $AA9, -I10*$Z9 )  )</f>
        <v>-5.7492762566489003E-3</v>
      </c>
      <c r="K10" s="107">
        <f>C10+J10</f>
        <v>4.9425723743356825E-2</v>
      </c>
      <c r="M10" s="2">
        <v>3</v>
      </c>
      <c r="N10" s="85">
        <v>5.2211666952401981E-2</v>
      </c>
      <c r="O10" s="85">
        <f t="shared" si="1"/>
        <v>8.092808377622307E-2</v>
      </c>
      <c r="P10" s="85">
        <f t="shared" si="2"/>
        <v>2.3495250128580888E-2</v>
      </c>
      <c r="Q10" s="86"/>
      <c r="R10" s="87">
        <f t="shared" si="3"/>
        <v>0.88052606761990859</v>
      </c>
      <c r="S10" s="87">
        <f t="shared" si="0"/>
        <v>0.82320499856265972</v>
      </c>
      <c r="T10" s="87">
        <f t="shared" si="0"/>
        <v>0.9435945443171655</v>
      </c>
      <c r="V10" s="29">
        <v>0.55000000000000004</v>
      </c>
      <c r="Y10" s="128">
        <v>2</v>
      </c>
      <c r="Z10" s="129">
        <v>0.2</v>
      </c>
      <c r="AA10" s="130">
        <v>7.4999999999999997E-3</v>
      </c>
      <c r="AD10" s="84"/>
    </row>
    <row r="11" spans="2:33" ht="19" customHeight="1" x14ac:dyDescent="0.35">
      <c r="B11" s="10">
        <v>2</v>
      </c>
      <c r="C11" s="108">
        <v>5.6563205262267102E-2</v>
      </c>
      <c r="D11" s="109">
        <v>4.1478410296840185E-2</v>
      </c>
      <c r="E11" s="44">
        <v>2.9599351619127745E-2</v>
      </c>
      <c r="F11" s="44">
        <v>2.6263115262284531E-2</v>
      </c>
      <c r="G11" s="44">
        <v>4.5182828202894765E-2</v>
      </c>
      <c r="H11" s="44">
        <v>2.3667448288700266E-2</v>
      </c>
      <c r="I11" s="44">
        <f t="shared" ref="I11:I19" si="5">IF(  ABS( MAX( D11:H11 ) )  &gt;  ABS(  MIN(D11:H11 ) ),
                                                 (  SUM(D11:H11) - ABS( MAX(D11:H11) ) ) / 4,
                                                  (  SUM(D11:H11) +  ABS( MIN(D11:H11)  )  )   / 4 )</f>
        <v>3.0252081366738182E-2</v>
      </c>
      <c r="J11" s="110">
        <f t="shared" si="4"/>
        <v>-6.0504162733476365E-3</v>
      </c>
      <c r="K11" s="111">
        <f t="shared" ref="K11:K19" si="6">C11+J11</f>
        <v>5.0512788988919463E-2</v>
      </c>
      <c r="M11" s="2">
        <v>4</v>
      </c>
      <c r="N11" s="85">
        <v>5.3661495119254887E-2</v>
      </c>
      <c r="O11" s="85">
        <f t="shared" si="1"/>
        <v>8.3175317434845075E-2</v>
      </c>
      <c r="P11" s="85">
        <f t="shared" si="2"/>
        <v>2.4147672803664696E-2</v>
      </c>
      <c r="Q11" s="86"/>
      <c r="R11" s="87">
        <f t="shared" si="3"/>
        <v>0.83281035530585346</v>
      </c>
      <c r="S11" s="87">
        <f t="shared" si="0"/>
        <v>0.75605668404412862</v>
      </c>
      <c r="T11" s="87">
        <f t="shared" si="0"/>
        <v>0.91987954413660411</v>
      </c>
      <c r="V11" s="29">
        <v>0.55000000000000004</v>
      </c>
      <c r="Y11" s="128">
        <v>3</v>
      </c>
      <c r="Z11" s="129">
        <v>0.2</v>
      </c>
      <c r="AA11" s="130">
        <v>7.4999999999999997E-3</v>
      </c>
      <c r="AD11" s="120" t="s">
        <v>98</v>
      </c>
    </row>
    <row r="12" spans="2:33" ht="19" customHeight="1" x14ac:dyDescent="0.35">
      <c r="B12" s="10">
        <v>3</v>
      </c>
      <c r="C12" s="108">
        <v>5.8564943717077433E-2</v>
      </c>
      <c r="D12" s="109">
        <v>4.3171740725435725E-2</v>
      </c>
      <c r="E12" s="44">
        <v>3.1389058101863654E-2</v>
      </c>
      <c r="F12" s="44">
        <v>2.6856023717095168E-2</v>
      </c>
      <c r="G12" s="44">
        <v>4.6540280846506743E-2</v>
      </c>
      <c r="H12" s="44">
        <v>2.5648712749093194E-2</v>
      </c>
      <c r="I12" s="44">
        <f t="shared" si="5"/>
        <v>3.1766383823371935E-2</v>
      </c>
      <c r="J12" s="110">
        <f t="shared" si="4"/>
        <v>-6.3532767646743878E-3</v>
      </c>
      <c r="K12" s="111">
        <f t="shared" si="6"/>
        <v>5.2211666952403049E-2</v>
      </c>
      <c r="M12" s="2">
        <v>5</v>
      </c>
      <c r="N12" s="85">
        <v>5.4813634412712142E-2</v>
      </c>
      <c r="O12" s="85">
        <f t="shared" si="1"/>
        <v>7.1257724736525793E-2</v>
      </c>
      <c r="P12" s="85">
        <f t="shared" si="2"/>
        <v>3.8369544088898498E-2</v>
      </c>
      <c r="Q12" s="86"/>
      <c r="R12" s="87">
        <f t="shared" si="3"/>
        <v>0.78651895474747757</v>
      </c>
      <c r="S12" s="87">
        <f t="shared" si="0"/>
        <v>0.73363011465667749</v>
      </c>
      <c r="T12" s="87">
        <f t="shared" si="0"/>
        <v>0.84414346552421426</v>
      </c>
      <c r="V12" s="30">
        <v>0.3</v>
      </c>
      <c r="Y12" s="128">
        <v>4</v>
      </c>
      <c r="Z12" s="129">
        <v>0.2</v>
      </c>
      <c r="AA12" s="130">
        <v>7.4999999999999997E-3</v>
      </c>
      <c r="AD12" s="119" t="s">
        <v>99</v>
      </c>
    </row>
    <row r="13" spans="2:33" ht="19" customHeight="1" x14ac:dyDescent="0.35">
      <c r="B13" s="10">
        <v>4</v>
      </c>
      <c r="C13" s="108">
        <v>6.0228949928316844E-2</v>
      </c>
      <c r="D13" s="109">
        <v>4.4526095177372493E-2</v>
      </c>
      <c r="E13" s="44">
        <v>3.2627580662223155E-2</v>
      </c>
      <c r="F13" s="44">
        <v>2.7341639928334383E-2</v>
      </c>
      <c r="G13" s="44">
        <v>4.7275321071462928E-2</v>
      </c>
      <c r="H13" s="44">
        <v>2.6853780413286898E-2</v>
      </c>
      <c r="I13" s="44">
        <f t="shared" si="5"/>
        <v>3.2837274045304232E-2</v>
      </c>
      <c r="J13" s="110">
        <f t="shared" si="4"/>
        <v>-6.5674548090608464E-3</v>
      </c>
      <c r="K13" s="111">
        <f t="shared" si="6"/>
        <v>5.3661495119255997E-2</v>
      </c>
      <c r="M13" s="2">
        <v>6</v>
      </c>
      <c r="N13" s="85">
        <v>5.571181200841302E-2</v>
      </c>
      <c r="O13" s="85">
        <f t="shared" si="1"/>
        <v>7.2425355610936923E-2</v>
      </c>
      <c r="P13" s="85">
        <f t="shared" si="2"/>
        <v>3.899826840588911E-2</v>
      </c>
      <c r="Q13" s="86"/>
      <c r="R13" s="87">
        <f t="shared" si="3"/>
        <v>0.74216489125680019</v>
      </c>
      <c r="S13" s="87">
        <f t="shared" si="0"/>
        <v>0.68073972584341436</v>
      </c>
      <c r="T13" s="87">
        <f t="shared" si="0"/>
        <v>0.81024893582378588</v>
      </c>
      <c r="V13" s="30">
        <v>0.3</v>
      </c>
      <c r="Y13" s="128">
        <v>5</v>
      </c>
      <c r="Z13" s="129">
        <v>0.2</v>
      </c>
      <c r="AA13" s="130">
        <v>7.4999999999999997E-3</v>
      </c>
      <c r="AD13" s="84"/>
    </row>
    <row r="14" spans="2:33" ht="19" customHeight="1" thickBot="1" x14ac:dyDescent="0.4">
      <c r="B14" s="10">
        <v>5</v>
      </c>
      <c r="C14" s="112">
        <v>6.1511631228311714E-2</v>
      </c>
      <c r="D14" s="113">
        <v>4.5497233331825315E-2</v>
      </c>
      <c r="E14" s="45">
        <v>3.3265071622708087E-2</v>
      </c>
      <c r="F14" s="45">
        <v>2.7653291228328714E-2</v>
      </c>
      <c r="G14" s="45">
        <v>4.7558692546811443E-2</v>
      </c>
      <c r="H14" s="45">
        <v>2.7544340129111333E-2</v>
      </c>
      <c r="I14" s="45">
        <f t="shared" si="5"/>
        <v>3.3489984077993362E-2</v>
      </c>
      <c r="J14" s="114">
        <f t="shared" si="4"/>
        <v>-6.6979968155986731E-3</v>
      </c>
      <c r="K14" s="115">
        <f t="shared" si="6"/>
        <v>5.4813634412713044E-2</v>
      </c>
      <c r="M14" s="2">
        <v>7</v>
      </c>
      <c r="N14" s="85">
        <v>5.6452468675115552E-2</v>
      </c>
      <c r="O14" s="85">
        <f t="shared" si="1"/>
        <v>7.3388209277650218E-2</v>
      </c>
      <c r="P14" s="85">
        <f t="shared" si="2"/>
        <v>3.9516728072580887E-2</v>
      </c>
      <c r="Q14" s="86"/>
      <c r="R14" s="87">
        <f t="shared" si="3"/>
        <v>0.69980210597597114</v>
      </c>
      <c r="S14" s="87">
        <f t="shared" si="0"/>
        <v>0.63107455130989032</v>
      </c>
      <c r="T14" s="87">
        <f t="shared" si="0"/>
        <v>0.77731198511910593</v>
      </c>
      <c r="V14" s="30">
        <v>0.3</v>
      </c>
      <c r="Y14" s="128">
        <v>6</v>
      </c>
      <c r="Z14" s="129">
        <v>0.2</v>
      </c>
      <c r="AA14" s="130">
        <v>7.4999999999999997E-3</v>
      </c>
      <c r="AC14" s="28"/>
      <c r="AD14" s="84"/>
    </row>
    <row r="15" spans="2:33" ht="19" customHeight="1" x14ac:dyDescent="0.35">
      <c r="B15" s="10">
        <v>6</v>
      </c>
      <c r="C15" s="108">
        <v>6.247296664626556E-2</v>
      </c>
      <c r="D15" s="109">
        <v>4.6092119437753709E-2</v>
      </c>
      <c r="E15" s="44">
        <v>3.3526302999177693E-2</v>
      </c>
      <c r="F15" s="44">
        <v>2.7795496646282336E-2</v>
      </c>
      <c r="G15" s="44">
        <v>4.7401855275340798E-2</v>
      </c>
      <c r="H15" s="44">
        <v>2.7809173673823961E-2</v>
      </c>
      <c r="I15" s="49">
        <f t="shared" si="5"/>
        <v>3.3805773189259425E-2</v>
      </c>
      <c r="J15" s="110">
        <f t="shared" si="4"/>
        <v>-6.7611546378518851E-3</v>
      </c>
      <c r="K15" s="116">
        <f t="shared" si="6"/>
        <v>5.5711812008413672E-2</v>
      </c>
      <c r="M15" s="2">
        <v>8</v>
      </c>
      <c r="N15" s="85">
        <v>5.7093776642625604E-2</v>
      </c>
      <c r="O15" s="85">
        <f t="shared" si="1"/>
        <v>6.5657843139019442E-2</v>
      </c>
      <c r="P15" s="85">
        <f t="shared" si="2"/>
        <v>4.852971014623176E-2</v>
      </c>
      <c r="Q15" s="86"/>
      <c r="R15" s="87">
        <f t="shared" si="3"/>
        <v>0.65939952458496465</v>
      </c>
      <c r="S15" s="87">
        <f t="shared" si="0"/>
        <v>0.6206783651920017</v>
      </c>
      <c r="T15" s="87">
        <f t="shared" si="0"/>
        <v>0.70088125423110081</v>
      </c>
      <c r="V15" s="29">
        <v>0.15</v>
      </c>
      <c r="Y15" s="128">
        <v>7</v>
      </c>
      <c r="Z15" s="129">
        <v>0.2</v>
      </c>
      <c r="AA15" s="130">
        <v>7.4999999999999997E-3</v>
      </c>
      <c r="AC15" s="28"/>
      <c r="AD15" s="84"/>
    </row>
    <row r="16" spans="2:33" ht="19" customHeight="1" x14ac:dyDescent="0.35">
      <c r="B16" s="10">
        <v>7</v>
      </c>
      <c r="C16" s="108">
        <v>6.3238457155646133E-2</v>
      </c>
      <c r="D16" s="109">
        <v>4.6435264013405364E-2</v>
      </c>
      <c r="E16" s="44">
        <v>3.3569900065462566E-2</v>
      </c>
      <c r="F16" s="44">
        <v>2.7839657155662501E-2</v>
      </c>
      <c r="G16" s="44">
        <v>4.7524328580752728E-2</v>
      </c>
      <c r="H16" s="44">
        <v>2.7874948376067632E-2</v>
      </c>
      <c r="I16" s="44">
        <f t="shared" si="5"/>
        <v>3.3929942402649516E-2</v>
      </c>
      <c r="J16" s="110">
        <f t="shared" si="4"/>
        <v>-6.7859884805299038E-3</v>
      </c>
      <c r="K16" s="111">
        <f t="shared" si="6"/>
        <v>5.6452468675116232E-2</v>
      </c>
      <c r="M16" s="2">
        <v>9</v>
      </c>
      <c r="N16" s="85">
        <v>5.7656259871893489E-2</v>
      </c>
      <c r="O16" s="85">
        <f t="shared" si="1"/>
        <v>6.6304698852677507E-2</v>
      </c>
      <c r="P16" s="85">
        <f t="shared" si="2"/>
        <v>4.9007820891109465E-2</v>
      </c>
      <c r="Q16" s="86"/>
      <c r="R16" s="87">
        <f t="shared" si="3"/>
        <v>0.62097107998595258</v>
      </c>
      <c r="S16" s="87">
        <f t="shared" si="0"/>
        <v>0.5794403766144256</v>
      </c>
      <c r="T16" s="87">
        <f t="shared" si="0"/>
        <v>0.66585678299497131</v>
      </c>
      <c r="V16" s="29">
        <v>0.15</v>
      </c>
      <c r="Y16" s="128">
        <v>8</v>
      </c>
      <c r="Z16" s="129">
        <v>0.2</v>
      </c>
      <c r="AA16" s="130">
        <v>7.4999999999999997E-3</v>
      </c>
      <c r="AC16" s="28"/>
      <c r="AD16" s="84"/>
    </row>
    <row r="17" spans="2:27" ht="19" customHeight="1" x14ac:dyDescent="0.35">
      <c r="B17" s="10">
        <v>8</v>
      </c>
      <c r="C17" s="108">
        <v>6.3887718111929059E-2</v>
      </c>
      <c r="D17" s="109">
        <v>4.6713275873131677E-2</v>
      </c>
      <c r="E17" s="44">
        <v>3.3486010945544598E-2</v>
      </c>
      <c r="F17" s="44">
        <v>2.7845918111945256E-2</v>
      </c>
      <c r="G17" s="44">
        <v>4.7296188528056504E-2</v>
      </c>
      <c r="H17" s="44">
        <v>2.7833624455436023E-2</v>
      </c>
      <c r="I17" s="44">
        <f t="shared" si="5"/>
        <v>3.3969707346514388E-2</v>
      </c>
      <c r="J17" s="110">
        <f t="shared" si="4"/>
        <v>-6.7939414693028782E-3</v>
      </c>
      <c r="K17" s="111">
        <f t="shared" si="6"/>
        <v>5.709377664262618E-2</v>
      </c>
      <c r="M17" s="2">
        <v>10</v>
      </c>
      <c r="N17" s="85">
        <v>5.8169160367405048E-2</v>
      </c>
      <c r="O17" s="85">
        <f t="shared" si="1"/>
        <v>6.6894534422515806E-2</v>
      </c>
      <c r="P17" s="85">
        <f t="shared" si="2"/>
        <v>4.9443786312294291E-2</v>
      </c>
      <c r="Q17" s="86"/>
      <c r="R17" s="87">
        <f t="shared" si="3"/>
        <v>0.58442198968131998</v>
      </c>
      <c r="S17" s="87">
        <f t="shared" si="0"/>
        <v>0.54056241007659622</v>
      </c>
      <c r="T17" s="87">
        <f t="shared" si="0"/>
        <v>0.63224846790281031</v>
      </c>
      <c r="V17" s="29">
        <v>0.15</v>
      </c>
      <c r="Y17" s="128">
        <v>9</v>
      </c>
      <c r="Z17" s="129">
        <v>0.2</v>
      </c>
      <c r="AA17" s="130">
        <v>7.4999999999999997E-3</v>
      </c>
    </row>
    <row r="18" spans="2:27" ht="19" customHeight="1" thickBot="1" x14ac:dyDescent="0.4">
      <c r="B18" s="10">
        <v>9</v>
      </c>
      <c r="C18" s="108">
        <v>6.4442497965535139E-2</v>
      </c>
      <c r="D18" s="109">
        <v>4.7057298680817761E-2</v>
      </c>
      <c r="E18" s="44">
        <v>3.3350431477025877E-2</v>
      </c>
      <c r="F18" s="44">
        <v>2.7810557965550986E-2</v>
      </c>
      <c r="G18" s="44">
        <v>4.6823464374204038E-2</v>
      </c>
      <c r="H18" s="44">
        <v>2.7740308056043661E-2</v>
      </c>
      <c r="I18" s="44">
        <f t="shared" si="5"/>
        <v>3.393119046820614E-2</v>
      </c>
      <c r="J18" s="110">
        <f t="shared" si="4"/>
        <v>-6.7862380936412284E-3</v>
      </c>
      <c r="K18" s="111">
        <f t="shared" si="6"/>
        <v>5.7656259871893913E-2</v>
      </c>
      <c r="M18" s="2">
        <v>11</v>
      </c>
      <c r="N18" s="85">
        <v>5.8469201055082687E-2</v>
      </c>
      <c r="O18" s="85">
        <f t="shared" si="1"/>
        <v>6.7239581213345084E-2</v>
      </c>
      <c r="P18" s="85">
        <f t="shared" si="2"/>
        <v>4.9698820896820282E-2</v>
      </c>
      <c r="Q18" s="86"/>
      <c r="R18" s="87">
        <f t="shared" si="3"/>
        <v>0.55065378810752053</v>
      </c>
      <c r="S18" s="87">
        <f t="shared" si="0"/>
        <v>0.5049516557322129</v>
      </c>
      <c r="T18" s="87">
        <f t="shared" si="0"/>
        <v>0.60092538671321205</v>
      </c>
      <c r="V18" s="29">
        <v>0.15</v>
      </c>
      <c r="Y18" s="131">
        <v>10</v>
      </c>
      <c r="Z18" s="132">
        <v>0.2</v>
      </c>
      <c r="AA18" s="133">
        <v>7.4999999999999997E-3</v>
      </c>
    </row>
    <row r="19" spans="2:27" ht="19" customHeight="1" thickBot="1" x14ac:dyDescent="0.4">
      <c r="B19" s="11">
        <v>10</v>
      </c>
      <c r="C19" s="112">
        <v>6.4912106497550415E-2</v>
      </c>
      <c r="D19" s="113">
        <v>4.7203503045538664E-2</v>
      </c>
      <c r="E19" s="45">
        <v>3.3213832233720764E-2</v>
      </c>
      <c r="F19" s="45">
        <v>2.7726446497565949E-2</v>
      </c>
      <c r="G19" s="45">
        <v>4.6336124382239774E-2</v>
      </c>
      <c r="H19" s="45">
        <v>2.7582519489370627E-2</v>
      </c>
      <c r="I19" s="45">
        <f t="shared" si="5"/>
        <v>3.3714730650724278E-2</v>
      </c>
      <c r="J19" s="114">
        <f t="shared" si="4"/>
        <v>-6.7429461301448564E-3</v>
      </c>
      <c r="K19" s="117">
        <f t="shared" si="6"/>
        <v>5.8169160367405562E-2</v>
      </c>
      <c r="M19" s="2">
        <v>12</v>
      </c>
      <c r="N19" s="85">
        <v>5.8588166542321352E-2</v>
      </c>
      <c r="O19" s="85">
        <f t="shared" si="1"/>
        <v>6.7376391523669546E-2</v>
      </c>
      <c r="P19" s="85">
        <f t="shared" si="2"/>
        <v>4.979994156097315E-2</v>
      </c>
      <c r="Q19" s="86"/>
      <c r="R19" s="87">
        <f t="shared" si="3"/>
        <v>0.5195640560746464</v>
      </c>
      <c r="S19" s="87">
        <f t="shared" si="0"/>
        <v>0.47244111236828895</v>
      </c>
      <c r="T19" s="87">
        <f t="shared" si="0"/>
        <v>0.57184027680768024</v>
      </c>
      <c r="V19" s="29">
        <v>0.15</v>
      </c>
    </row>
    <row r="20" spans="2:27" ht="19" customHeight="1" x14ac:dyDescent="0.35">
      <c r="M20" s="2">
        <v>13</v>
      </c>
      <c r="N20" s="85">
        <v>5.8590867173822447E-2</v>
      </c>
      <c r="O20" s="85">
        <f t="shared" si="1"/>
        <v>6.7379497249895809E-2</v>
      </c>
      <c r="P20" s="85">
        <f t="shared" si="2"/>
        <v>4.9802237097749079E-2</v>
      </c>
      <c r="Q20" s="86"/>
      <c r="R20" s="87">
        <f t="shared" si="3"/>
        <v>0.49079283532538642</v>
      </c>
      <c r="S20" s="87">
        <f t="shared" si="0"/>
        <v>0.44260294052590732</v>
      </c>
      <c r="T20" s="87">
        <f t="shared" si="0"/>
        <v>0.54469868426800805</v>
      </c>
      <c r="V20" s="29">
        <v>0.15</v>
      </c>
    </row>
    <row r="21" spans="2:27" ht="19" customHeight="1" x14ac:dyDescent="0.35">
      <c r="M21" s="2">
        <v>14</v>
      </c>
      <c r="N21" s="85">
        <v>5.8519732070819952E-2</v>
      </c>
      <c r="O21" s="85">
        <f t="shared" si="1"/>
        <v>6.7297691881442939E-2</v>
      </c>
      <c r="P21" s="85">
        <f t="shared" si="2"/>
        <v>4.9741772260196958E-2</v>
      </c>
      <c r="Q21" s="86"/>
      <c r="R21" s="87">
        <f t="shared" si="3"/>
        <v>0.46404923848738261</v>
      </c>
      <c r="S21" s="87">
        <f t="shared" si="0"/>
        <v>0.41509241913351208</v>
      </c>
      <c r="T21" s="87">
        <f t="shared" si="0"/>
        <v>0.51926198401306622</v>
      </c>
      <c r="V21" s="29">
        <v>0.15</v>
      </c>
    </row>
    <row r="22" spans="2:27" ht="19" customHeight="1" x14ac:dyDescent="0.35">
      <c r="M22" s="2">
        <v>15</v>
      </c>
      <c r="N22" s="85">
        <v>5.8402848822741271E-2</v>
      </c>
      <c r="O22" s="85">
        <f t="shared" si="1"/>
        <v>6.7163276146152459E-2</v>
      </c>
      <c r="P22" s="85">
        <f t="shared" si="2"/>
        <v>4.9642421499330076E-2</v>
      </c>
      <c r="Q22" s="86"/>
      <c r="R22" s="87">
        <f t="shared" si="3"/>
        <v>0.4390970283748708</v>
      </c>
      <c r="S22" s="87">
        <f t="shared" si="0"/>
        <v>0.38962997565472518</v>
      </c>
      <c r="T22" s="87">
        <f t="shared" si="0"/>
        <v>0.49533620218545082</v>
      </c>
      <c r="V22" s="29">
        <v>0.15</v>
      </c>
    </row>
    <row r="23" spans="2:27" ht="19" customHeight="1" x14ac:dyDescent="0.35">
      <c r="B23" s="5"/>
      <c r="C23" s="2" t="s">
        <v>5</v>
      </c>
      <c r="D23" s="140" t="s">
        <v>82</v>
      </c>
      <c r="E23" s="141"/>
      <c r="F23" s="141"/>
      <c r="G23" s="141"/>
      <c r="H23" s="141"/>
      <c r="I23" s="142"/>
      <c r="K23" s="143" t="s">
        <v>20</v>
      </c>
      <c r="M23" s="2">
        <v>16</v>
      </c>
      <c r="N23" s="85">
        <v>5.8258928360607198E-2</v>
      </c>
      <c r="O23" s="85">
        <f t="shared" si="1"/>
        <v>6.6997767614698278E-2</v>
      </c>
      <c r="P23" s="85">
        <f t="shared" si="2"/>
        <v>4.9520089106516119E-2</v>
      </c>
      <c r="Q23" s="86"/>
      <c r="R23" s="87">
        <f t="shared" si="3"/>
        <v>0.41574296675607553</v>
      </c>
      <c r="S23" s="87">
        <f t="shared" si="0"/>
        <v>0.36598693545158534</v>
      </c>
      <c r="T23" s="87">
        <f t="shared" si="0"/>
        <v>0.47276278579367481</v>
      </c>
      <c r="V23" s="29">
        <v>0.15</v>
      </c>
    </row>
    <row r="24" spans="2:27" ht="19" customHeight="1" x14ac:dyDescent="0.35">
      <c r="B24" s="3"/>
      <c r="C24" s="4" t="s">
        <v>1</v>
      </c>
      <c r="D24" s="6" t="s">
        <v>0</v>
      </c>
      <c r="E24" s="6" t="s">
        <v>13</v>
      </c>
      <c r="F24" s="6" t="s">
        <v>2</v>
      </c>
      <c r="G24" s="6" t="s">
        <v>3</v>
      </c>
      <c r="H24" s="6" t="s">
        <v>68</v>
      </c>
      <c r="I24" s="7" t="s">
        <v>6</v>
      </c>
      <c r="J24" s="8" t="s">
        <v>7</v>
      </c>
      <c r="K24" s="144"/>
      <c r="M24" s="2">
        <v>17</v>
      </c>
      <c r="N24" s="85">
        <v>5.8100455677209562E-2</v>
      </c>
      <c r="O24" s="85">
        <f t="shared" si="1"/>
        <v>6.6815524028790985E-2</v>
      </c>
      <c r="P24" s="85">
        <f t="shared" si="2"/>
        <v>4.9385387325628124E-2</v>
      </c>
      <c r="Q24" s="86"/>
      <c r="R24" s="87">
        <f t="shared" si="3"/>
        <v>0.39382757981995237</v>
      </c>
      <c r="S24" s="87">
        <f t="shared" si="0"/>
        <v>0.34397438883742065</v>
      </c>
      <c r="T24" s="87">
        <f t="shared" si="0"/>
        <v>0.45141116450889324</v>
      </c>
      <c r="V24" s="29">
        <v>0.15</v>
      </c>
    </row>
    <row r="25" spans="2:27" ht="19" customHeight="1" thickBot="1" x14ac:dyDescent="0.4">
      <c r="B25" s="25">
        <v>20820930</v>
      </c>
      <c r="C25" s="2"/>
      <c r="D25" s="2"/>
      <c r="E25" s="2"/>
      <c r="F25" s="2"/>
      <c r="G25" s="2"/>
      <c r="H25" s="2"/>
      <c r="I25" s="2"/>
      <c r="J25" s="2"/>
      <c r="M25" s="2">
        <v>18</v>
      </c>
      <c r="N25" s="85">
        <v>5.7935733587659133E-2</v>
      </c>
      <c r="O25" s="85">
        <f t="shared" si="1"/>
        <v>6.6626093625808E-2</v>
      </c>
      <c r="P25" s="85">
        <f t="shared" si="2"/>
        <v>4.9245373549510259E-2</v>
      </c>
      <c r="Q25" s="86"/>
      <c r="R25" s="87">
        <f t="shared" si="3"/>
        <v>0.37321791960179129</v>
      </c>
      <c r="S25" s="87">
        <f t="shared" si="0"/>
        <v>0.32343456555948852</v>
      </c>
      <c r="T25" s="87">
        <f t="shared" si="0"/>
        <v>0.43117284199468592</v>
      </c>
      <c r="V25" s="29">
        <v>0.15</v>
      </c>
    </row>
    <row r="26" spans="2:27" ht="19" customHeight="1" x14ac:dyDescent="0.35">
      <c r="B26" s="9">
        <v>1</v>
      </c>
      <c r="C26" s="104">
        <v>5.4974999999995201E-2</v>
      </c>
      <c r="D26" s="105">
        <v>3.96884112626191E-2</v>
      </c>
      <c r="E26" s="105">
        <v>2.6069726688019323E-2</v>
      </c>
      <c r="F26" s="43">
        <v>2.6222990000003634E-2</v>
      </c>
      <c r="G26" s="43">
        <v>4.372817899822911E-2</v>
      </c>
      <c r="H26" s="43">
        <v>2.0146999999973721E-2</v>
      </c>
      <c r="I26" s="43">
        <f>IF(  ABS( MAX( D26:H26 ) )  &gt;  ABS(  MIN(D26:H26 ) ),
                                                 (  SUM(D26:H26) - ABS( MAX(D26:H26) ) ) / 4,
                                                  (  SUM(D26:H26) +  ABS( MIN(D26:H26)  )  )   / 4 )</f>
        <v>2.8032031987653944E-2</v>
      </c>
      <c r="J26" s="106">
        <f t="shared" ref="J26:J35" si="7" xml:space="preserve"> IF( I26 &gt; 0, MAX( -$AA9, -I26*$Z9 ), MIN( $AA9, -I26*$Z9 )  )</f>
        <v>-5.6064063975307891E-3</v>
      </c>
      <c r="K26" s="107">
        <f>C26+J26</f>
        <v>4.9368593602464414E-2</v>
      </c>
      <c r="M26" s="2">
        <v>19</v>
      </c>
      <c r="N26" s="85">
        <v>5.7770232075248673E-2</v>
      </c>
      <c r="O26" s="85">
        <f t="shared" si="1"/>
        <v>6.6435766886535963E-2</v>
      </c>
      <c r="P26" s="85">
        <f t="shared" si="2"/>
        <v>4.9104697263961369E-2</v>
      </c>
      <c r="Q26" s="86"/>
      <c r="R26" s="87">
        <f t="shared" si="3"/>
        <v>0.35380192684226647</v>
      </c>
      <c r="S26" s="87">
        <f t="shared" si="0"/>
        <v>0.30423418173446226</v>
      </c>
      <c r="T26" s="87">
        <f t="shared" si="0"/>
        <v>0.41195674351864225</v>
      </c>
      <c r="V26" s="29">
        <v>0.15</v>
      </c>
    </row>
    <row r="27" spans="2:27" ht="19" customHeight="1" x14ac:dyDescent="0.35">
      <c r="B27" s="10">
        <v>2</v>
      </c>
      <c r="C27" s="108">
        <v>5.5925877369762178E-2</v>
      </c>
      <c r="D27" s="109">
        <v>4.0638735327344522E-2</v>
      </c>
      <c r="E27" s="44">
        <v>2.7744511731740307E-2</v>
      </c>
      <c r="F27" s="44">
        <v>2.5835877369771332E-2</v>
      </c>
      <c r="G27" s="44">
        <v>4.4652949184229573E-2</v>
      </c>
      <c r="H27" s="44">
        <v>2.2448092107634876E-2</v>
      </c>
      <c r="I27" s="44">
        <f t="shared" ref="I27:I35" si="8">IF(  ABS( MAX( D27:H27 ) )  &gt;  ABS(  MIN(D27:H27 ) ),
                                                 (  SUM(D27:H27) - ABS( MAX(D27:H27) ) ) / 4,
                                                  (  SUM(D27:H27) +  ABS( MIN(D27:H27)  )  )   / 4 )</f>
        <v>2.9166804134122759E-2</v>
      </c>
      <c r="J27" s="110">
        <f t="shared" si="7"/>
        <v>-5.8333608268245525E-3</v>
      </c>
      <c r="K27" s="111">
        <f t="shared" ref="K27:K35" si="9">C27+J27</f>
        <v>5.0092516542937629E-2</v>
      </c>
      <c r="M27" s="2">
        <v>20</v>
      </c>
      <c r="N27" s="85">
        <v>5.7607491925615983E-2</v>
      </c>
      <c r="O27" s="85">
        <f t="shared" si="1"/>
        <v>6.6248615714458378E-2</v>
      </c>
      <c r="P27" s="85">
        <f t="shared" si="2"/>
        <v>4.8966368136773582E-2</v>
      </c>
      <c r="Q27" s="86"/>
      <c r="R27" s="87">
        <f t="shared" si="3"/>
        <v>0.33548405738227244</v>
      </c>
      <c r="S27" s="87">
        <f t="shared" si="0"/>
        <v>0.28625931871306043</v>
      </c>
      <c r="T27" s="87">
        <f t="shared" si="0"/>
        <v>0.39368557298632401</v>
      </c>
      <c r="V27" s="29">
        <v>0.15</v>
      </c>
    </row>
    <row r="28" spans="2:27" ht="19" customHeight="1" x14ac:dyDescent="0.35">
      <c r="B28" s="10">
        <v>3</v>
      </c>
      <c r="C28" s="108">
        <v>5.7585279568430625E-2</v>
      </c>
      <c r="D28" s="109">
        <v>4.1886747131746338E-2</v>
      </c>
      <c r="E28" s="44">
        <v>2.929374652770167E-2</v>
      </c>
      <c r="F28" s="44">
        <v>2.6125829568439896E-2</v>
      </c>
      <c r="G28" s="44">
        <v>4.5520621320010113E-2</v>
      </c>
      <c r="H28" s="44">
        <v>2.3983303083597196E-2</v>
      </c>
      <c r="I28" s="44">
        <f t="shared" si="8"/>
        <v>3.0322406577871275E-2</v>
      </c>
      <c r="J28" s="110">
        <f t="shared" si="7"/>
        <v>-6.0644813155742551E-3</v>
      </c>
      <c r="K28" s="111">
        <f t="shared" si="9"/>
        <v>5.1520798252856367E-2</v>
      </c>
      <c r="M28" s="2">
        <v>21</v>
      </c>
      <c r="N28" s="85">
        <v>5.7449736790798012E-2</v>
      </c>
      <c r="O28" s="85">
        <f t="shared" si="1"/>
        <v>6.6067197309417708E-2</v>
      </c>
      <c r="P28" s="85">
        <f t="shared" si="2"/>
        <v>4.8832276272178309E-2</v>
      </c>
      <c r="Q28" s="86"/>
      <c r="R28" s="87">
        <f t="shared" si="3"/>
        <v>0.31818189526606755</v>
      </c>
      <c r="S28" s="87">
        <f t="shared" si="0"/>
        <v>0.2694114826219644</v>
      </c>
      <c r="T28" s="87">
        <f t="shared" si="0"/>
        <v>0.37629297011074769</v>
      </c>
      <c r="V28" s="29">
        <v>0.15</v>
      </c>
    </row>
    <row r="29" spans="2:27" ht="19" customHeight="1" x14ac:dyDescent="0.35">
      <c r="B29" s="10">
        <v>4</v>
      </c>
      <c r="C29" s="108">
        <v>5.8913734027256748E-2</v>
      </c>
      <c r="D29" s="109">
        <v>4.2801865933243866E-2</v>
      </c>
      <c r="E29" s="44">
        <v>3.0194075174079682E-2</v>
      </c>
      <c r="F29" s="44">
        <v>2.6282424027266327E-2</v>
      </c>
      <c r="G29" s="44">
        <v>4.6079099376705734E-2</v>
      </c>
      <c r="H29" s="44">
        <v>2.4801900103754493E-2</v>
      </c>
      <c r="I29" s="44">
        <f t="shared" si="8"/>
        <v>3.1020066309586092E-2</v>
      </c>
      <c r="J29" s="110">
        <f t="shared" si="7"/>
        <v>-6.2040132619172184E-3</v>
      </c>
      <c r="K29" s="111">
        <f t="shared" si="9"/>
        <v>5.2709720765339529E-2</v>
      </c>
      <c r="M29" s="2">
        <v>22</v>
      </c>
      <c r="N29" s="85">
        <v>5.7298291479312091E-2</v>
      </c>
      <c r="O29" s="85">
        <f t="shared" si="1"/>
        <v>6.5893035201208899E-2</v>
      </c>
      <c r="P29" s="85">
        <f t="shared" si="2"/>
        <v>4.8703547757415276E-2</v>
      </c>
      <c r="Q29" s="86"/>
      <c r="R29" s="87">
        <f t="shared" si="3"/>
        <v>0.30182353131788364</v>
      </c>
      <c r="S29" s="87">
        <f t="shared" si="0"/>
        <v>0.25360456959589189</v>
      </c>
      <c r="T29" s="87">
        <f t="shared" si="0"/>
        <v>0.35972129625267141</v>
      </c>
      <c r="V29" s="29">
        <v>0.15</v>
      </c>
    </row>
    <row r="30" spans="2:27" ht="19" customHeight="1" thickBot="1" x14ac:dyDescent="0.4">
      <c r="B30" s="10">
        <v>5</v>
      </c>
      <c r="C30" s="112">
        <v>5.9919658469672843E-2</v>
      </c>
      <c r="D30" s="113">
        <v>4.3392108578368171E-2</v>
      </c>
      <c r="E30" s="45">
        <v>3.0660586676325652E-2</v>
      </c>
      <c r="F30" s="45">
        <v>2.6326168469682276E-2</v>
      </c>
      <c r="G30" s="45">
        <v>4.6257969179724689E-2</v>
      </c>
      <c r="H30" s="45">
        <v>2.5173121208572402E-2</v>
      </c>
      <c r="I30" s="45">
        <f t="shared" si="8"/>
        <v>3.1387996233237125E-2</v>
      </c>
      <c r="J30" s="114">
        <f t="shared" si="7"/>
        <v>-6.2775992466474256E-3</v>
      </c>
      <c r="K30" s="115">
        <f t="shared" si="9"/>
        <v>5.3642059223025416E-2</v>
      </c>
      <c r="M30" s="2">
        <v>23</v>
      </c>
      <c r="N30" s="85">
        <v>5.7153869762043952E-2</v>
      </c>
      <c r="O30" s="85">
        <f t="shared" si="1"/>
        <v>6.5726950226350542E-2</v>
      </c>
      <c r="P30" s="85">
        <f t="shared" si="2"/>
        <v>4.8580789297737355E-2</v>
      </c>
      <c r="Q30" s="86"/>
      <c r="R30" s="87">
        <f t="shared" si="3"/>
        <v>0.28634553302472893</v>
      </c>
      <c r="S30" s="87">
        <f t="shared" si="0"/>
        <v>0.23876252379683177</v>
      </c>
      <c r="T30" s="87">
        <f t="shared" si="0"/>
        <v>0.34391991129239841</v>
      </c>
      <c r="V30" s="29">
        <v>0.15</v>
      </c>
    </row>
    <row r="31" spans="2:27" ht="19" customHeight="1" x14ac:dyDescent="0.35">
      <c r="B31" s="10">
        <v>6</v>
      </c>
      <c r="C31" s="108">
        <v>6.0748928094798149E-2</v>
      </c>
      <c r="D31" s="109">
        <v>4.3961149306139369E-2</v>
      </c>
      <c r="E31" s="44">
        <v>3.0823061451671796E-2</v>
      </c>
      <c r="F31" s="44">
        <v>2.6348308094807038E-2</v>
      </c>
      <c r="G31" s="44">
        <v>4.6437876093011532E-2</v>
      </c>
      <c r="H31" s="44">
        <v>2.5256563783365937E-2</v>
      </c>
      <c r="I31" s="49">
        <f t="shared" si="8"/>
        <v>3.1597270658996035E-2</v>
      </c>
      <c r="J31" s="110">
        <f t="shared" si="7"/>
        <v>-6.3194541317992074E-3</v>
      </c>
      <c r="K31" s="116">
        <f t="shared" si="9"/>
        <v>5.4429473962998944E-2</v>
      </c>
      <c r="M31" s="2">
        <v>24</v>
      </c>
      <c r="N31" s="85">
        <v>5.701677334816968E-2</v>
      </c>
      <c r="O31" s="85">
        <f t="shared" si="1"/>
        <v>6.5569289350395132E-2</v>
      </c>
      <c r="P31" s="85">
        <f t="shared" si="2"/>
        <v>4.8464257345944228E-2</v>
      </c>
      <c r="Q31" s="86"/>
      <c r="R31" s="87">
        <f t="shared" si="3"/>
        <v>0.27169136992553644</v>
      </c>
      <c r="S31" s="87">
        <f t="shared" si="0"/>
        <v>0.22481752453968179</v>
      </c>
      <c r="T31" s="87">
        <f t="shared" si="0"/>
        <v>0.32884383247575566</v>
      </c>
      <c r="V31" s="29">
        <v>0.15</v>
      </c>
    </row>
    <row r="32" spans="2:27" ht="19" customHeight="1" x14ac:dyDescent="0.35">
      <c r="B32" s="10">
        <v>7</v>
      </c>
      <c r="C32" s="108">
        <v>6.1452004612852384E-2</v>
      </c>
      <c r="D32" s="109">
        <v>4.4188111225217819E-2</v>
      </c>
      <c r="E32" s="44">
        <v>3.0762555234314259E-2</v>
      </c>
      <c r="F32" s="44">
        <v>2.6339854612861258E-2</v>
      </c>
      <c r="G32" s="44">
        <v>4.6379422884322619E-2</v>
      </c>
      <c r="H32" s="44">
        <v>2.5181385320268035E-2</v>
      </c>
      <c r="I32" s="44">
        <f t="shared" si="8"/>
        <v>3.1617976598165343E-2</v>
      </c>
      <c r="J32" s="110">
        <f t="shared" si="7"/>
        <v>-6.3235953196330687E-3</v>
      </c>
      <c r="K32" s="111">
        <f t="shared" si="9"/>
        <v>5.5128409293219313E-2</v>
      </c>
      <c r="M32" s="2">
        <v>25</v>
      </c>
      <c r="N32" s="85">
        <v>5.6887029841746761E-2</v>
      </c>
      <c r="O32" s="85">
        <f t="shared" si="1"/>
        <v>6.5420084318008775E-2</v>
      </c>
      <c r="P32" s="85">
        <f t="shared" si="2"/>
        <v>4.8353975365484747E-2</v>
      </c>
      <c r="Q32" s="86"/>
      <c r="R32" s="87">
        <f t="shared" si="3"/>
        <v>0.25781018929812943</v>
      </c>
      <c r="S32" s="87">
        <f t="shared" si="0"/>
        <v>0.21170857726017786</v>
      </c>
      <c r="T32" s="87">
        <f t="shared" si="0"/>
        <v>0.31445268957302996</v>
      </c>
      <c r="V32" s="29">
        <v>0.15</v>
      </c>
    </row>
    <row r="33" spans="2:22" ht="19" customHeight="1" x14ac:dyDescent="0.35">
      <c r="B33" s="10">
        <v>8</v>
      </c>
      <c r="C33" s="108">
        <v>6.2050834061361693E-2</v>
      </c>
      <c r="D33" s="109">
        <v>4.4577681818364079E-2</v>
      </c>
      <c r="E33" s="44">
        <v>3.0544521727818408E-2</v>
      </c>
      <c r="F33" s="44">
        <v>2.6293334061370244E-2</v>
      </c>
      <c r="G33" s="44">
        <v>4.6091086227877609E-2</v>
      </c>
      <c r="H33" s="44">
        <v>2.5038133160477205E-2</v>
      </c>
      <c r="I33" s="44">
        <f t="shared" si="8"/>
        <v>3.1613417692007484E-2</v>
      </c>
      <c r="J33" s="110">
        <f t="shared" si="7"/>
        <v>-6.3226835384014969E-3</v>
      </c>
      <c r="K33" s="111">
        <f t="shared" si="9"/>
        <v>5.5728150522960193E-2</v>
      </c>
      <c r="M33" s="2">
        <v>26</v>
      </c>
      <c r="N33" s="85">
        <v>5.6764488475190999E-2</v>
      </c>
      <c r="O33" s="85">
        <f t="shared" si="1"/>
        <v>6.5279161746469638E-2</v>
      </c>
      <c r="P33" s="85">
        <f t="shared" si="2"/>
        <v>4.8249815203912347E-2</v>
      </c>
      <c r="Q33" s="86"/>
      <c r="R33" s="87">
        <f t="shared" si="3"/>
        <v>0.24465586099151068</v>
      </c>
      <c r="S33" s="87">
        <f t="shared" si="0"/>
        <v>0.19938041274969656</v>
      </c>
      <c r="T33" s="87">
        <f t="shared" si="0"/>
        <v>0.30070990947095766</v>
      </c>
      <c r="V33" s="29">
        <v>0.15</v>
      </c>
    </row>
    <row r="34" spans="2:22" ht="19" customHeight="1" x14ac:dyDescent="0.35">
      <c r="B34" s="10">
        <v>9</v>
      </c>
      <c r="C34" s="108">
        <v>6.2559502869076633E-2</v>
      </c>
      <c r="D34" s="109">
        <v>4.476541696022962E-2</v>
      </c>
      <c r="E34" s="44">
        <v>3.02736399358976E-2</v>
      </c>
      <c r="F34" s="44">
        <v>2.6196942869085138E-2</v>
      </c>
      <c r="G34" s="44">
        <v>4.5711405144377881E-2</v>
      </c>
      <c r="H34" s="44">
        <v>2.4836555017802686E-2</v>
      </c>
      <c r="I34" s="44">
        <f t="shared" si="8"/>
        <v>3.1518138695753761E-2</v>
      </c>
      <c r="J34" s="110">
        <f t="shared" si="7"/>
        <v>-6.3036277391507528E-3</v>
      </c>
      <c r="K34" s="111">
        <f t="shared" si="9"/>
        <v>5.6255875129925879E-2</v>
      </c>
      <c r="M34" s="2">
        <v>27</v>
      </c>
      <c r="N34" s="85">
        <v>5.6648886456357017E-2</v>
      </c>
      <c r="O34" s="85">
        <f t="shared" si="1"/>
        <v>6.5146219424810567E-2</v>
      </c>
      <c r="P34" s="85">
        <f t="shared" si="2"/>
        <v>4.815155348790346E-2</v>
      </c>
      <c r="Q34" s="86"/>
      <c r="R34" s="87">
        <f t="shared" si="3"/>
        <v>0.23218622899647207</v>
      </c>
      <c r="S34" s="87">
        <f t="shared" si="0"/>
        <v>0.18778262187747469</v>
      </c>
      <c r="T34" s="87">
        <f t="shared" si="0"/>
        <v>0.28758207820421694</v>
      </c>
      <c r="V34" s="29">
        <v>0.15</v>
      </c>
    </row>
    <row r="35" spans="2:22" ht="19" customHeight="1" thickBot="1" x14ac:dyDescent="0.4">
      <c r="B35" s="11">
        <v>10</v>
      </c>
      <c r="C35" s="112">
        <v>6.2987876758699102E-2</v>
      </c>
      <c r="D35" s="113">
        <v>4.4980872274718475E-2</v>
      </c>
      <c r="E35" s="45">
        <v>3.0025442176277561E-2</v>
      </c>
      <c r="F35" s="45">
        <v>2.6050826758707402E-2</v>
      </c>
      <c r="G35" s="45">
        <v>4.534056179432322E-2</v>
      </c>
      <c r="H35" s="45">
        <v>2.4575035206957585E-2</v>
      </c>
      <c r="I35" s="45">
        <f t="shared" si="8"/>
        <v>3.1408044104165256E-2</v>
      </c>
      <c r="J35" s="114">
        <f t="shared" si="7"/>
        <v>-6.2816088208330519E-3</v>
      </c>
      <c r="K35" s="117">
        <f t="shared" si="9"/>
        <v>5.6706267937866053E-2</v>
      </c>
      <c r="M35" s="2">
        <v>28</v>
      </c>
      <c r="N35" s="85">
        <v>5.6539894773917965E-2</v>
      </c>
      <c r="O35" s="85">
        <f t="shared" si="1"/>
        <v>6.5020878990005651E-2</v>
      </c>
      <c r="P35" s="85">
        <f t="shared" si="2"/>
        <v>4.8058910557830271E-2</v>
      </c>
      <c r="Q35" s="86"/>
      <c r="R35" s="87">
        <f t="shared" si="3"/>
        <v>0.22036252186454094</v>
      </c>
      <c r="S35" s="87">
        <f t="shared" si="0"/>
        <v>0.17686897044838562</v>
      </c>
      <c r="T35" s="87">
        <f t="shared" si="0"/>
        <v>0.27503844013042311</v>
      </c>
      <c r="V35" s="29">
        <v>0.15</v>
      </c>
    </row>
    <row r="36" spans="2:22" ht="19" customHeight="1" x14ac:dyDescent="0.35">
      <c r="M36" s="2">
        <v>29</v>
      </c>
      <c r="N36" s="85">
        <v>5.6437149600946368E-2</v>
      </c>
      <c r="O36" s="85">
        <f t="shared" si="1"/>
        <v>6.4902722041088323E-2</v>
      </c>
      <c r="P36" s="85">
        <f t="shared" si="2"/>
        <v>4.7971577160804413E-2</v>
      </c>
      <c r="Q36" s="86"/>
      <c r="R36" s="87">
        <f t="shared" si="3"/>
        <v>0.20914888527873574</v>
      </c>
      <c r="S36" s="87">
        <f t="shared" si="0"/>
        <v>0.16659685212803965</v>
      </c>
      <c r="T36" s="87">
        <f t="shared" si="0"/>
        <v>0.26305050308839789</v>
      </c>
      <c r="V36" s="29">
        <v>0.15</v>
      </c>
    </row>
    <row r="37" spans="2:22" ht="19" customHeight="1" x14ac:dyDescent="0.35">
      <c r="M37" s="2">
        <v>30</v>
      </c>
      <c r="N37" s="85">
        <v>5.6340273585666401E-2</v>
      </c>
      <c r="O37" s="85">
        <f t="shared" si="1"/>
        <v>6.4791314623516352E-2</v>
      </c>
      <c r="P37" s="85">
        <f t="shared" si="2"/>
        <v>4.7889232547816442E-2</v>
      </c>
      <c r="Q37" s="86"/>
      <c r="R37" s="87">
        <f t="shared" si="3"/>
        <v>0.1985120086836174</v>
      </c>
      <c r="S37" s="87">
        <f t="shared" si="0"/>
        <v>0.15692684747090049</v>
      </c>
      <c r="T37" s="87">
        <f t="shared" si="0"/>
        <v>0.25159172548339459</v>
      </c>
      <c r="V37" s="29">
        <v>0.15</v>
      </c>
    </row>
    <row r="38" spans="2:22" ht="19" customHeight="1" x14ac:dyDescent="0.35">
      <c r="M38" s="2">
        <v>31</v>
      </c>
      <c r="N38" s="85">
        <v>5.6248890040754729E-2</v>
      </c>
      <c r="O38" s="85">
        <f t="shared" si="1"/>
        <v>6.4686223546867927E-2</v>
      </c>
      <c r="P38" s="85">
        <f t="shared" si="2"/>
        <v>4.7811556534641517E-2</v>
      </c>
      <c r="Q38" s="86"/>
      <c r="R38" s="87">
        <f t="shared" si="3"/>
        <v>0.18842082448073547</v>
      </c>
      <c r="S38" s="87">
        <f t="shared" si="0"/>
        <v>0.14782236476136718</v>
      </c>
      <c r="T38" s="87">
        <f t="shared" si="0"/>
        <v>0.24063726674883101</v>
      </c>
      <c r="V38" s="29">
        <v>0.15</v>
      </c>
    </row>
    <row r="39" spans="2:22" ht="19" customHeight="1" x14ac:dyDescent="0.35">
      <c r="B39" s="5"/>
      <c r="C39" s="2" t="s">
        <v>5</v>
      </c>
      <c r="D39" s="140" t="s">
        <v>82</v>
      </c>
      <c r="E39" s="141"/>
      <c r="F39" s="141"/>
      <c r="G39" s="141"/>
      <c r="H39" s="141"/>
      <c r="I39" s="142"/>
      <c r="K39" s="143" t="s">
        <v>20</v>
      </c>
      <c r="M39" s="2">
        <v>32</v>
      </c>
      <c r="N39" s="85">
        <v>5.6162632154098446E-2</v>
      </c>
      <c r="O39" s="85">
        <f t="shared" si="1"/>
        <v>6.4587026977213205E-2</v>
      </c>
      <c r="P39" s="85">
        <f t="shared" si="2"/>
        <v>4.7738237330983681E-2</v>
      </c>
      <c r="Q39" s="86"/>
      <c r="R39" s="87">
        <f t="shared" si="3"/>
        <v>0.17884626334779957</v>
      </c>
      <c r="S39" s="87">
        <f t="shared" si="0"/>
        <v>0.13924934420061913</v>
      </c>
      <c r="T39" s="87">
        <f t="shared" si="0"/>
        <v>0.23016378689137312</v>
      </c>
      <c r="V39" s="29">
        <v>0.15</v>
      </c>
    </row>
    <row r="40" spans="2:22" ht="19" customHeight="1" x14ac:dyDescent="0.35">
      <c r="B40" s="3"/>
      <c r="C40" s="4" t="s">
        <v>1</v>
      </c>
      <c r="D40" s="6" t="s">
        <v>0</v>
      </c>
      <c r="E40" s="6" t="s">
        <v>13</v>
      </c>
      <c r="F40" s="6" t="s">
        <v>2</v>
      </c>
      <c r="G40" s="6" t="s">
        <v>3</v>
      </c>
      <c r="H40" s="6" t="s">
        <v>68</v>
      </c>
      <c r="I40" s="7" t="s">
        <v>6</v>
      </c>
      <c r="J40" s="8" t="s">
        <v>7</v>
      </c>
      <c r="K40" s="144"/>
      <c r="M40" s="2">
        <v>33</v>
      </c>
      <c r="N40" s="85">
        <v>5.6081148722058716E-2</v>
      </c>
      <c r="O40" s="85">
        <f t="shared" si="1"/>
        <v>6.449332103036752E-2</v>
      </c>
      <c r="P40" s="85">
        <f t="shared" si="2"/>
        <v>4.7668976413749904E-2</v>
      </c>
      <c r="Q40" s="86"/>
      <c r="R40" s="87">
        <f t="shared" si="3"/>
        <v>0.16976105310348816</v>
      </c>
      <c r="S40" s="87">
        <f t="shared" si="0"/>
        <v>0.13117601138742702</v>
      </c>
      <c r="T40" s="87">
        <f t="shared" si="0"/>
        <v>0.22014928411177564</v>
      </c>
      <c r="V40" s="29">
        <v>0.15</v>
      </c>
    </row>
    <row r="41" spans="2:22" ht="19" customHeight="1" thickBot="1" x14ac:dyDescent="0.4">
      <c r="B41" s="25">
        <v>20820829</v>
      </c>
      <c r="C41" s="2"/>
      <c r="D41" s="2"/>
      <c r="E41" s="2"/>
      <c r="F41" s="2"/>
      <c r="G41" s="2"/>
      <c r="H41" s="2"/>
      <c r="I41" s="2"/>
      <c r="J41" s="2"/>
      <c r="M41" s="2">
        <v>34</v>
      </c>
      <c r="N41" s="85">
        <v>5.6004107468633713E-2</v>
      </c>
      <c r="O41" s="85">
        <f t="shared" si="1"/>
        <v>6.4404723588928764E-2</v>
      </c>
      <c r="P41" s="85">
        <f t="shared" si="2"/>
        <v>4.7603491348338654E-2</v>
      </c>
      <c r="Q41" s="86"/>
      <c r="R41" s="87">
        <f t="shared" si="3"/>
        <v>0.16113955149179857</v>
      </c>
      <c r="S41" s="87">
        <f t="shared" si="0"/>
        <v>0.12357266938782266</v>
      </c>
      <c r="T41" s="87">
        <f t="shared" si="0"/>
        <v>0.21057296202631889</v>
      </c>
      <c r="V41" s="29">
        <v>0.15</v>
      </c>
    </row>
    <row r="42" spans="2:22" ht="19" customHeight="1" x14ac:dyDescent="0.35">
      <c r="B42" s="9">
        <v>1</v>
      </c>
      <c r="C42" s="104">
        <v>5.4468999999998186E-2</v>
      </c>
      <c r="D42" s="105">
        <v>3.8979798527230484E-2</v>
      </c>
      <c r="E42" s="105">
        <v>2.5154601910163471E-2</v>
      </c>
      <c r="F42" s="43">
        <v>2.5901499863346313E-2</v>
      </c>
      <c r="G42" s="43">
        <v>4.2112514783412207E-2</v>
      </c>
      <c r="H42" s="43">
        <v>1.9759000000002372E-2</v>
      </c>
      <c r="I42" s="43">
        <f>IF(  ABS( MAX( D42:H42 ) )  &gt;  ABS(  MIN(D42:H42 ) ),
                                                 (  SUM(D42:H42) - ABS( MAX(D42:H42) ) ) / 4,
                                                  (  SUM(D42:H42) +  ABS( MIN(D42:H42)  )  )   / 4 )</f>
        <v>2.7448725075185657E-2</v>
      </c>
      <c r="J42" s="106">
        <f t="shared" ref="J42:J51" si="10" xml:space="preserve"> IF( I42 &gt; 0, MAX( -$AA$9, -I42*$Z9 ), MIN( $AA9, -I42*$Z9 )  )</f>
        <v>-5.489745015037132E-3</v>
      </c>
      <c r="K42" s="107">
        <f>C42+J42</f>
        <v>4.8979254984961057E-2</v>
      </c>
      <c r="M42" s="2">
        <v>35</v>
      </c>
      <c r="N42" s="85">
        <v>5.593119670447555E-2</v>
      </c>
      <c r="O42" s="85">
        <f t="shared" si="1"/>
        <v>6.4320876210146871E-2</v>
      </c>
      <c r="P42" s="85">
        <f t="shared" si="2"/>
        <v>4.7541517198804215E-2</v>
      </c>
      <c r="Q42" s="86"/>
      <c r="R42" s="87">
        <f t="shared" si="3"/>
        <v>0.1529576055139576</v>
      </c>
      <c r="S42" s="87">
        <f t="shared" si="0"/>
        <v>0.11641152122492925</v>
      </c>
      <c r="T42" s="87">
        <f t="shared" si="0"/>
        <v>0.20141511996333342</v>
      </c>
      <c r="V42" s="29">
        <v>0.15</v>
      </c>
    </row>
    <row r="43" spans="2:22" ht="19" customHeight="1" x14ac:dyDescent="0.35">
      <c r="B43" s="10">
        <v>2</v>
      </c>
      <c r="C43" s="108">
        <v>5.529934973009909E-2</v>
      </c>
      <c r="D43" s="109">
        <v>3.9707890050947103E-2</v>
      </c>
      <c r="E43" s="44">
        <v>2.6658006500331899E-2</v>
      </c>
      <c r="F43" s="44">
        <v>2.5378359119878846E-2</v>
      </c>
      <c r="G43" s="44">
        <v>4.2993011566675454E-2</v>
      </c>
      <c r="H43" s="44">
        <v>2.2002475244764286E-2</v>
      </c>
      <c r="I43" s="44">
        <f t="shared" ref="I43:I51" si="11">IF(  ABS( MAX( D43:H43 ) )  &gt;  ABS(  MIN(D43:H43 ) ),
                                                 (  SUM(D43:H43) - ABS( MAX(D43:H43) ) ) / 4,
                                                  (  SUM(D43:H43) +  ABS( MIN(D43:H43)  )  )   / 4 )</f>
        <v>2.8436682728980534E-2</v>
      </c>
      <c r="J43" s="110">
        <f t="shared" si="10"/>
        <v>-5.6873365457961074E-3</v>
      </c>
      <c r="K43" s="111">
        <f t="shared" ref="K43:K51" si="12">C43+J43</f>
        <v>4.9612013184302986E-2</v>
      </c>
      <c r="M43" s="2">
        <v>36</v>
      </c>
      <c r="N43" s="85">
        <v>5.5862125860096201E-2</v>
      </c>
      <c r="O43" s="85">
        <f t="shared" si="1"/>
        <v>6.4241444739110629E-2</v>
      </c>
      <c r="P43" s="85">
        <f t="shared" si="2"/>
        <v>4.7482806981081767E-2</v>
      </c>
      <c r="Q43" s="86"/>
      <c r="R43" s="87">
        <f t="shared" si="3"/>
        <v>0.14519243165649756</v>
      </c>
      <c r="S43" s="87">
        <f t="shared" si="0"/>
        <v>0.10966651654261293</v>
      </c>
      <c r="T43" s="87">
        <f t="shared" si="0"/>
        <v>0.19265706130933663</v>
      </c>
      <c r="V43" s="29">
        <v>0.15</v>
      </c>
    </row>
    <row r="44" spans="2:22" ht="19" customHeight="1" x14ac:dyDescent="0.35">
      <c r="B44" s="10">
        <v>3</v>
      </c>
      <c r="C44" s="108">
        <v>5.6792420138325195E-2</v>
      </c>
      <c r="D44" s="109">
        <v>4.0892565726863728E-2</v>
      </c>
      <c r="E44" s="44">
        <v>2.8251619046280041E-2</v>
      </c>
      <c r="F44" s="44">
        <v>2.5395475112076182E-2</v>
      </c>
      <c r="G44" s="44">
        <v>4.387184455120674E-2</v>
      </c>
      <c r="H44" s="44">
        <v>2.3369007330293678E-2</v>
      </c>
      <c r="I44" s="44">
        <f t="shared" si="11"/>
        <v>2.9477166803878407E-2</v>
      </c>
      <c r="J44" s="110">
        <f t="shared" si="10"/>
        <v>-5.8954333607756822E-3</v>
      </c>
      <c r="K44" s="111">
        <f t="shared" si="12"/>
        <v>5.0896986777549516E-2</v>
      </c>
      <c r="M44" s="2">
        <v>37</v>
      </c>
      <c r="N44" s="85">
        <v>5.5796625271272049E-2</v>
      </c>
      <c r="O44" s="85">
        <f t="shared" si="1"/>
        <v>6.4166119061962845E-2</v>
      </c>
      <c r="P44" s="85">
        <f t="shared" si="2"/>
        <v>4.7427131480581239E-2</v>
      </c>
      <c r="Q44" s="86"/>
      <c r="R44" s="87">
        <f t="shared" si="3"/>
        <v>0.13782251267714352</v>
      </c>
      <c r="S44" s="87">
        <f t="shared" si="0"/>
        <v>0.10331321765399479</v>
      </c>
      <c r="T44" s="87">
        <f t="shared" si="0"/>
        <v>0.184281016032598</v>
      </c>
      <c r="V44" s="29">
        <v>0.15</v>
      </c>
    </row>
    <row r="45" spans="2:22" ht="19" customHeight="1" x14ac:dyDescent="0.35">
      <c r="B45" s="10">
        <v>4</v>
      </c>
      <c r="C45" s="108">
        <v>5.8160585441819235E-2</v>
      </c>
      <c r="D45" s="109">
        <v>4.1951015887376819E-2</v>
      </c>
      <c r="E45" s="44">
        <v>2.9349722447846949E-2</v>
      </c>
      <c r="F45" s="44">
        <v>2.5474685026250832E-2</v>
      </c>
      <c r="G45" s="44">
        <v>4.4468066429688147E-2</v>
      </c>
      <c r="H45" s="44">
        <v>2.4208369553486708E-2</v>
      </c>
      <c r="I45" s="44">
        <f t="shared" si="11"/>
        <v>3.0245948228740327E-2</v>
      </c>
      <c r="J45" s="110">
        <f t="shared" si="10"/>
        <v>-6.0491896457480661E-3</v>
      </c>
      <c r="K45" s="111">
        <f t="shared" si="12"/>
        <v>5.2111395796071172E-2</v>
      </c>
      <c r="M45" s="2">
        <v>38</v>
      </c>
      <c r="N45" s="85">
        <v>5.5734445483136108E-2</v>
      </c>
      <c r="O45" s="85">
        <f t="shared" si="1"/>
        <v>6.4094612305606521E-2</v>
      </c>
      <c r="P45" s="85">
        <f t="shared" si="2"/>
        <v>4.7374278660665688E-2</v>
      </c>
      <c r="Q45" s="86"/>
      <c r="R45" s="87">
        <f t="shared" si="3"/>
        <v>0.13082750761223139</v>
      </c>
      <c r="S45" s="87">
        <f t="shared" si="0"/>
        <v>9.7328681291306007E-2</v>
      </c>
      <c r="T45" s="87">
        <f t="shared" si="0"/>
        <v>0.17627007439841988</v>
      </c>
      <c r="V45" s="29">
        <v>0.15</v>
      </c>
    </row>
    <row r="46" spans="2:22" ht="19" customHeight="1" thickBot="1" x14ac:dyDescent="0.4">
      <c r="B46" s="10">
        <v>5</v>
      </c>
      <c r="C46" s="112">
        <v>5.911219819204705E-2</v>
      </c>
      <c r="D46" s="113">
        <v>4.2695592284252237E-2</v>
      </c>
      <c r="E46" s="45">
        <v>2.9705402756398103E-2</v>
      </c>
      <c r="F46" s="45">
        <v>2.5340861774841628E-2</v>
      </c>
      <c r="G46" s="45">
        <v>4.4643006848571032E-2</v>
      </c>
      <c r="H46" s="45">
        <v>2.44987150812217E-2</v>
      </c>
      <c r="I46" s="45">
        <f t="shared" si="11"/>
        <v>3.0560142974178417E-2</v>
      </c>
      <c r="J46" s="114">
        <f t="shared" si="10"/>
        <v>-6.1120285948356836E-3</v>
      </c>
      <c r="K46" s="115">
        <f t="shared" si="12"/>
        <v>5.3000169597211363E-2</v>
      </c>
      <c r="M46" s="2">
        <v>39</v>
      </c>
      <c r="N46" s="85">
        <v>5.5675356259800024E-2</v>
      </c>
      <c r="O46" s="85">
        <f t="shared" si="1"/>
        <v>6.4026659698770028E-2</v>
      </c>
      <c r="P46" s="85">
        <f t="shared" si="2"/>
        <v>4.732405282083002E-2</v>
      </c>
      <c r="Q46" s="86"/>
      <c r="R46" s="87">
        <f t="shared" si="3"/>
        <v>0.12418817243418181</v>
      </c>
      <c r="S46" s="87">
        <f t="shared" si="0"/>
        <v>9.1691353212601051E-2</v>
      </c>
      <c r="T46" s="87">
        <f t="shared" si="0"/>
        <v>0.16860812957156568</v>
      </c>
      <c r="V46" s="29">
        <v>0.15</v>
      </c>
    </row>
    <row r="47" spans="2:22" ht="19" customHeight="1" x14ac:dyDescent="0.35">
      <c r="B47" s="10">
        <v>6</v>
      </c>
      <c r="C47" s="108">
        <v>5.9869958499643605E-2</v>
      </c>
      <c r="D47" s="109">
        <v>4.3191972902120401E-2</v>
      </c>
      <c r="E47" s="44">
        <v>2.9848957929726971E-2</v>
      </c>
      <c r="F47" s="44">
        <v>2.519697438742341E-2</v>
      </c>
      <c r="G47" s="44">
        <v>4.4881345986558907E-2</v>
      </c>
      <c r="H47" s="44">
        <v>2.4524340936032729E-2</v>
      </c>
      <c r="I47" s="49">
        <f t="shared" si="11"/>
        <v>3.0690561538825878E-2</v>
      </c>
      <c r="J47" s="110">
        <f t="shared" si="10"/>
        <v>-6.1381123077651756E-3</v>
      </c>
      <c r="K47" s="116">
        <f t="shared" si="12"/>
        <v>5.373184619187843E-2</v>
      </c>
      <c r="M47" s="2">
        <v>40</v>
      </c>
      <c r="N47" s="85">
        <v>5.5619145429438799E-2</v>
      </c>
      <c r="O47" s="85">
        <f t="shared" si="1"/>
        <v>6.3962017243854613E-2</v>
      </c>
      <c r="P47" s="85">
        <f t="shared" si="2"/>
        <v>4.7276273615022978E-2</v>
      </c>
      <c r="Q47" s="86"/>
      <c r="R47" s="87">
        <f t="shared" si="3"/>
        <v>0.11788628937151145</v>
      </c>
      <c r="S47" s="87">
        <f t="shared" si="0"/>
        <v>8.6380973458337867E-2</v>
      </c>
      <c r="T47" s="87">
        <f t="shared" si="0"/>
        <v>0.16127982732464161</v>
      </c>
      <c r="V47" s="29">
        <v>0.15</v>
      </c>
    </row>
    <row r="48" spans="2:22" ht="19" customHeight="1" x14ac:dyDescent="0.35">
      <c r="B48" s="10">
        <v>7</v>
      </c>
      <c r="C48" s="108">
        <v>6.051687573084541E-2</v>
      </c>
      <c r="D48" s="109">
        <v>4.3628903316361933E-2</v>
      </c>
      <c r="E48" s="44">
        <v>2.9845636381990559E-2</v>
      </c>
      <c r="F48" s="44">
        <v>2.5087360422586524E-2</v>
      </c>
      <c r="G48" s="44">
        <v>4.4737725394149441E-2</v>
      </c>
      <c r="H48" s="44">
        <v>2.4441572552321267E-2</v>
      </c>
      <c r="I48" s="44">
        <f t="shared" si="11"/>
        <v>3.0750868168315071E-2</v>
      </c>
      <c r="J48" s="110">
        <f t="shared" si="10"/>
        <v>-6.1501736336630145E-3</v>
      </c>
      <c r="K48" s="111">
        <f t="shared" si="12"/>
        <v>5.4366702097182397E-2</v>
      </c>
      <c r="M48" s="2">
        <v>41</v>
      </c>
      <c r="N48" s="85">
        <v>5.5565617654133037E-2</v>
      </c>
      <c r="O48" s="85">
        <f t="shared" si="1"/>
        <v>6.3900460302252993E-2</v>
      </c>
      <c r="P48" s="85">
        <f t="shared" si="2"/>
        <v>4.7230775006013082E-2</v>
      </c>
      <c r="Q48" s="86"/>
      <c r="R48" s="87">
        <f t="shared" si="3"/>
        <v>0.11190460334996856</v>
      </c>
      <c r="S48" s="87">
        <f t="shared" si="0"/>
        <v>8.1378490535822065E-2</v>
      </c>
      <c r="T48" s="87">
        <f t="shared" si="0"/>
        <v>0.15427052147340736</v>
      </c>
      <c r="V48" s="29">
        <v>0.15</v>
      </c>
    </row>
    <row r="49" spans="2:22" ht="19" customHeight="1" x14ac:dyDescent="0.35">
      <c r="B49" s="10">
        <v>8</v>
      </c>
      <c r="C49" s="108">
        <v>6.1074366651721723E-2</v>
      </c>
      <c r="D49" s="109">
        <v>4.3813054334407076E-2</v>
      </c>
      <c r="E49" s="44">
        <v>2.968535785155435E-2</v>
      </c>
      <c r="F49" s="44">
        <v>2.4988914641734583E-2</v>
      </c>
      <c r="G49" s="44">
        <v>4.4540240690080779E-2</v>
      </c>
      <c r="H49" s="44">
        <v>2.4277574278750436E-2</v>
      </c>
      <c r="I49" s="44">
        <f t="shared" si="11"/>
        <v>3.0691225276611611E-2</v>
      </c>
      <c r="J49" s="110">
        <f t="shared" si="10"/>
        <v>-6.1382450553223228E-3</v>
      </c>
      <c r="K49" s="111">
        <f t="shared" si="12"/>
        <v>5.49361215963994E-2</v>
      </c>
      <c r="M49" s="2">
        <v>42</v>
      </c>
      <c r="N49" s="85">
        <v>5.5514593184811556E-2</v>
      </c>
      <c r="O49" s="85">
        <f t="shared" si="1"/>
        <v>6.3841782162533278E-2</v>
      </c>
      <c r="P49" s="85">
        <f t="shared" si="2"/>
        <v>4.718740420708982E-2</v>
      </c>
      <c r="Q49" s="86"/>
      <c r="R49" s="87">
        <f t="shared" si="3"/>
        <v>0.1062267643543728</v>
      </c>
      <c r="S49" s="87">
        <f t="shared" si="0"/>
        <v>7.6665983179015865E-2</v>
      </c>
      <c r="T49" s="87">
        <f t="shared" si="0"/>
        <v>0.14756623396903007</v>
      </c>
      <c r="V49" s="29">
        <v>0.15</v>
      </c>
    </row>
    <row r="50" spans="2:22" ht="19" customHeight="1" x14ac:dyDescent="0.35">
      <c r="B50" s="10">
        <v>9</v>
      </c>
      <c r="C50" s="108">
        <v>6.1548985213514262E-2</v>
      </c>
      <c r="D50" s="109">
        <v>4.4075624797527135E-2</v>
      </c>
      <c r="E50" s="44">
        <v>2.9455857576266897E-2</v>
      </c>
      <c r="F50" s="44">
        <v>2.4885359949517571E-2</v>
      </c>
      <c r="G50" s="44">
        <v>4.437834047983924E-2</v>
      </c>
      <c r="H50" s="44">
        <v>2.4041838852469688E-2</v>
      </c>
      <c r="I50" s="44">
        <f t="shared" si="11"/>
        <v>3.0614670293945323E-2</v>
      </c>
      <c r="J50" s="110">
        <f t="shared" si="10"/>
        <v>-6.1229340587890648E-3</v>
      </c>
      <c r="K50" s="111">
        <f t="shared" si="12"/>
        <v>5.5426051154725195E-2</v>
      </c>
      <c r="M50" s="2">
        <v>43</v>
      </c>
      <c r="N50" s="85">
        <v>5.5465906641060769E-2</v>
      </c>
      <c r="O50" s="85">
        <f t="shared" si="1"/>
        <v>6.3785792637219882E-2</v>
      </c>
      <c r="P50" s="85">
        <f t="shared" si="2"/>
        <v>4.714602064490165E-2</v>
      </c>
      <c r="Q50" s="86"/>
      <c r="R50" s="87">
        <f t="shared" si="3"/>
        <v>0.10083727477171554</v>
      </c>
      <c r="S50" s="87">
        <f t="shared" si="0"/>
        <v>7.2226588613392553E-2</v>
      </c>
      <c r="T50" s="87">
        <f t="shared" si="0"/>
        <v>0.1411536188149006</v>
      </c>
      <c r="V50" s="29">
        <v>0.15</v>
      </c>
    </row>
    <row r="51" spans="2:22" ht="19" customHeight="1" thickBot="1" x14ac:dyDescent="0.4">
      <c r="B51" s="11">
        <v>10</v>
      </c>
      <c r="C51" s="112">
        <v>6.1944572100706807E-2</v>
      </c>
      <c r="D51" s="113">
        <v>4.4367262112401606E-2</v>
      </c>
      <c r="E51" s="45">
        <v>2.9228536919350789E-2</v>
      </c>
      <c r="F51" s="45">
        <v>2.4753635826764597E-2</v>
      </c>
      <c r="G51" s="45">
        <v>4.4242690924766181E-2</v>
      </c>
      <c r="H51" s="45">
        <v>2.3734335248255523E-2</v>
      </c>
      <c r="I51" s="45">
        <f t="shared" si="11"/>
        <v>3.0489799729784273E-2</v>
      </c>
      <c r="J51" s="114">
        <f t="shared" si="10"/>
        <v>-6.0979599459568545E-3</v>
      </c>
      <c r="K51" s="117">
        <f t="shared" si="12"/>
        <v>5.5846612154749953E-2</v>
      </c>
      <c r="M51" s="2">
        <v>44</v>
      </c>
      <c r="N51" s="85">
        <v>5.5419405841030667E-2</v>
      </c>
      <c r="O51" s="85">
        <f t="shared" si="1"/>
        <v>6.3732316717185267E-2</v>
      </c>
      <c r="P51" s="85">
        <f t="shared" si="2"/>
        <v>4.7106494964876067E-2</v>
      </c>
      <c r="Q51" s="86"/>
      <c r="R51" s="87">
        <f t="shared" si="3"/>
        <v>9.5721440975996677E-2</v>
      </c>
      <c r="S51" s="87">
        <f t="shared" si="0"/>
        <v>6.8044436471470598E-2</v>
      </c>
      <c r="T51" s="87">
        <f t="shared" si="0"/>
        <v>0.13501992915835787</v>
      </c>
      <c r="V51" s="29">
        <v>0.15</v>
      </c>
    </row>
    <row r="52" spans="2:22" ht="19" customHeight="1" x14ac:dyDescent="0.35">
      <c r="M52" s="2">
        <v>45</v>
      </c>
      <c r="N52" s="85">
        <v>5.5374950696458924E-2</v>
      </c>
      <c r="O52" s="85">
        <f t="shared" si="1"/>
        <v>6.3681193300927752E-2</v>
      </c>
      <c r="P52" s="85">
        <f t="shared" si="2"/>
        <v>4.7068708091990083E-2</v>
      </c>
      <c r="Q52" s="86"/>
      <c r="R52" s="87">
        <f t="shared" si="3"/>
        <v>9.0865328568716319E-2</v>
      </c>
      <c r="S52" s="87">
        <f t="shared" si="0"/>
        <v>6.4104587670484464E-2</v>
      </c>
      <c r="T52" s="87">
        <f t="shared" si="0"/>
        <v>0.12915298704834852</v>
      </c>
      <c r="V52" s="29">
        <v>0.15</v>
      </c>
    </row>
    <row r="53" spans="2:22" ht="19" customHeight="1" x14ac:dyDescent="0.35">
      <c r="M53" s="2">
        <v>46</v>
      </c>
      <c r="N53" s="85">
        <v>5.5332412180754798E-2</v>
      </c>
      <c r="O53" s="85">
        <f t="shared" si="1"/>
        <v>6.3632274007868014E-2</v>
      </c>
      <c r="P53" s="85">
        <f t="shared" si="2"/>
        <v>4.7032550353641574E-2</v>
      </c>
      <c r="Q53" s="86"/>
      <c r="R53" s="87">
        <f t="shared" si="3"/>
        <v>8.6255720806871813E-2</v>
      </c>
      <c r="S53" s="87">
        <f t="shared" si="0"/>
        <v>6.0392977691414287E-2</v>
      </c>
      <c r="T53" s="87">
        <f t="shared" si="0"/>
        <v>0.12354115545831826</v>
      </c>
      <c r="V53" s="29">
        <v>0.15</v>
      </c>
    </row>
    <row r="54" spans="2:22" ht="19" customHeight="1" x14ac:dyDescent="0.35">
      <c r="M54" s="2">
        <v>47</v>
      </c>
      <c r="N54" s="85">
        <v>5.5291671373220996E-2</v>
      </c>
      <c r="O54" s="85">
        <f t="shared" si="1"/>
        <v>6.3585422079204146E-2</v>
      </c>
      <c r="P54" s="85">
        <f t="shared" si="2"/>
        <v>4.6997920667237847E-2</v>
      </c>
      <c r="Q54" s="86"/>
      <c r="R54" s="87">
        <f t="shared" si="3"/>
        <v>8.1880079841268494E-2</v>
      </c>
      <c r="S54" s="87">
        <f t="shared" si="0"/>
        <v>5.6896363797530429E-2</v>
      </c>
      <c r="T54" s="87">
        <f t="shared" si="0"/>
        <v>0.11817331225722624</v>
      </c>
      <c r="V54" s="29">
        <v>0.15</v>
      </c>
    </row>
    <row r="55" spans="2:22" ht="19" customHeight="1" x14ac:dyDescent="0.35">
      <c r="B55" s="145" t="s">
        <v>109</v>
      </c>
      <c r="C55" s="146"/>
      <c r="D55" s="146"/>
      <c r="E55" s="146"/>
      <c r="F55" s="146"/>
      <c r="G55" s="146"/>
      <c r="H55" s="146"/>
      <c r="I55" s="146"/>
      <c r="J55" s="146"/>
      <c r="K55" s="147"/>
      <c r="M55" s="2">
        <v>48</v>
      </c>
      <c r="N55" s="85">
        <v>5.5252618579242352E-2</v>
      </c>
      <c r="O55" s="85">
        <f t="shared" si="1"/>
        <v>6.3540511366128705E-2</v>
      </c>
      <c r="P55" s="85">
        <f t="shared" si="2"/>
        <v>4.6964725792355999E-2</v>
      </c>
      <c r="Q55" s="86"/>
      <c r="R55" s="87">
        <f t="shared" si="3"/>
        <v>7.7726510458200712E-2</v>
      </c>
      <c r="S55" s="87">
        <f t="shared" si="0"/>
        <v>5.3602275807548921E-2</v>
      </c>
      <c r="T55" s="87">
        <f t="shared" si="0"/>
        <v>0.11303882587603496</v>
      </c>
      <c r="V55" s="29">
        <v>0.15</v>
      </c>
    </row>
    <row r="56" spans="2:22" ht="19" customHeight="1" x14ac:dyDescent="0.35">
      <c r="B56" s="148"/>
      <c r="C56" s="149"/>
      <c r="D56" s="149"/>
      <c r="E56" s="149"/>
      <c r="F56" s="149"/>
      <c r="G56" s="149"/>
      <c r="H56" s="149"/>
      <c r="I56" s="149"/>
      <c r="J56" s="149"/>
      <c r="K56" s="150"/>
      <c r="M56" s="2">
        <v>49</v>
      </c>
      <c r="N56" s="85">
        <v>5.521515252414666E-2</v>
      </c>
      <c r="O56" s="85">
        <f t="shared" si="1"/>
        <v>6.3497425402768648E-2</v>
      </c>
      <c r="P56" s="85">
        <f t="shared" si="2"/>
        <v>4.6932879645524658E-2</v>
      </c>
      <c r="Q56" s="86"/>
      <c r="R56" s="87">
        <f t="shared" si="3"/>
        <v>7.3783726072094533E-2</v>
      </c>
      <c r="S56" s="87">
        <f t="shared" si="0"/>
        <v>5.0498970098756958E-2</v>
      </c>
      <c r="T56" s="87">
        <f t="shared" si="0"/>
        <v>0.10812753246693965</v>
      </c>
      <c r="V56" s="29">
        <v>0.15</v>
      </c>
    </row>
    <row r="57" spans="2:22" ht="19" customHeight="1" x14ac:dyDescent="0.35">
      <c r="B57" s="151"/>
      <c r="C57" s="152"/>
      <c r="D57" s="152"/>
      <c r="E57" s="152"/>
      <c r="F57" s="152"/>
      <c r="G57" s="152"/>
      <c r="H57" s="152"/>
      <c r="I57" s="152"/>
      <c r="J57" s="152"/>
      <c r="K57" s="153"/>
      <c r="M57" s="2">
        <v>50</v>
      </c>
      <c r="N57" s="85">
        <v>5.5179179617129259E-2</v>
      </c>
      <c r="O57" s="85">
        <f t="shared" si="1"/>
        <v>6.3456056559698645E-2</v>
      </c>
      <c r="P57" s="85">
        <f t="shared" si="2"/>
        <v>4.6902302674559866E-2</v>
      </c>
      <c r="Q57" s="86"/>
      <c r="R57" s="87">
        <f t="shared" si="3"/>
        <v>7.0041016759163313E-2</v>
      </c>
      <c r="S57" s="87">
        <f t="shared" si="0"/>
        <v>4.757538656298254E-2</v>
      </c>
      <c r="T57" s="87">
        <f t="shared" si="0"/>
        <v>0.10342971439123196</v>
      </c>
      <c r="V57" s="29">
        <v>0.15</v>
      </c>
    </row>
    <row r="58" spans="2:22" ht="19" customHeight="1" x14ac:dyDescent="0.35">
      <c r="M58" s="2">
        <v>51</v>
      </c>
      <c r="N58" s="85">
        <v>5.5144613280874166E-2</v>
      </c>
      <c r="O58" s="85">
        <f t="shared" si="1"/>
        <v>6.3416305273005291E-2</v>
      </c>
      <c r="P58" s="85">
        <f t="shared" si="2"/>
        <v>4.6872921288743041E-2</v>
      </c>
      <c r="Q58" s="86"/>
      <c r="R58" s="87">
        <f xml:space="preserve"> ( 1 +N58 ) ^-($M57 + 1  - 0.5)</f>
        <v>6.6488219155402054E-2</v>
      </c>
      <c r="S58" s="87">
        <f xml:space="preserve"> ( 1 +O58 ) ^-($M57 + 1  - 0.5)</f>
        <v>4.4821108276053644E-2</v>
      </c>
      <c r="T58" s="87">
        <f xml:space="preserve"> ( 1 +P58 ) ^-($M57 + 1  - 0.5)</f>
        <v>9.8936079901791416E-2</v>
      </c>
      <c r="V58" s="29">
        <v>0.15</v>
      </c>
    </row>
    <row r="59" spans="2:22" ht="19" customHeight="1" x14ac:dyDescent="0.35">
      <c r="B59" s="92" t="str">
        <f>"Technical note on the calculation of the Nepali risk-free interest rates term structure at " &amp; G3</f>
        <v>Technical note on the calculation of the Nepali risk-free interest rates term structure at End-Magh (2082)</v>
      </c>
      <c r="C59" s="88"/>
      <c r="D59" s="88"/>
      <c r="E59" s="88"/>
      <c r="F59" s="88"/>
      <c r="G59" s="88"/>
      <c r="H59" s="88"/>
      <c r="I59" s="88"/>
      <c r="J59" s="88"/>
      <c r="K59" s="89"/>
      <c r="M59" s="2">
        <v>52</v>
      </c>
      <c r="N59" s="85">
        <v>5.5111373342152215E-2</v>
      </c>
      <c r="O59" s="85">
        <f t="shared" si="1"/>
        <v>6.3378079343475044E-2</v>
      </c>
      <c r="P59" s="85">
        <f t="shared" si="2"/>
        <v>4.6844667340829378E-2</v>
      </c>
      <c r="Q59" s="86"/>
      <c r="R59" s="87">
        <f t="shared" ref="R59:T74" si="13" xml:space="preserve"> ( 1 +N59 ) ^-($M58 + 1  - 0.5)</f>
        <v>6.3115688068399942E-2</v>
      </c>
      <c r="S59" s="87">
        <f t="shared" si="13"/>
        <v>4.222632367168018E-2</v>
      </c>
      <c r="T59" s="87">
        <f t="shared" si="13"/>
        <v>9.4637743909526395E-2</v>
      </c>
      <c r="V59" s="29">
        <v>0.15</v>
      </c>
    </row>
    <row r="60" spans="2:22" ht="19" customHeight="1" x14ac:dyDescent="0.35">
      <c r="B60" s="90"/>
      <c r="C60" s="100"/>
      <c r="D60" s="100"/>
      <c r="E60" s="100"/>
      <c r="F60" s="100"/>
      <c r="G60" s="100"/>
      <c r="H60" s="100"/>
      <c r="I60" s="100"/>
      <c r="J60" s="100"/>
      <c r="K60" s="101"/>
      <c r="M60" s="2">
        <v>53</v>
      </c>
      <c r="N60" s="85">
        <v>5.5079385478566056E-2</v>
      </c>
      <c r="O60" s="85">
        <f t="shared" si="1"/>
        <v>6.3341293300350959E-2</v>
      </c>
      <c r="P60" s="85">
        <f t="shared" si="2"/>
        <v>4.6817477656781147E-2</v>
      </c>
      <c r="Q60" s="86"/>
      <c r="R60" s="87">
        <f t="shared" si="13"/>
        <v>5.9914269673262473E-2</v>
      </c>
      <c r="S60" s="87">
        <f t="shared" si="13"/>
        <v>3.9781791035271484E-2</v>
      </c>
      <c r="T60" s="87">
        <f t="shared" si="13"/>
        <v>9.0526209741469993E-2</v>
      </c>
      <c r="V60" s="29">
        <v>0.15</v>
      </c>
    </row>
    <row r="61" spans="2:22" ht="19" customHeight="1" x14ac:dyDescent="0.35">
      <c r="B61" s="90"/>
      <c r="C61" s="154" t="s">
        <v>126</v>
      </c>
      <c r="D61" s="154"/>
      <c r="E61" s="154"/>
      <c r="F61" s="154"/>
      <c r="G61" s="154"/>
      <c r="H61" s="154"/>
      <c r="I61" s="154"/>
      <c r="J61" s="154"/>
      <c r="K61" s="155"/>
      <c r="M61" s="2">
        <v>54</v>
      </c>
      <c r="N61" s="85">
        <v>5.5048580716699824E-2</v>
      </c>
      <c r="O61" s="85">
        <f t="shared" si="1"/>
        <v>6.330586782420479E-2</v>
      </c>
      <c r="P61" s="85">
        <f t="shared" si="2"/>
        <v>4.6791293609194852E-2</v>
      </c>
      <c r="Q61" s="86"/>
      <c r="R61" s="87">
        <f t="shared" si="13"/>
        <v>5.6875276179501749E-2</v>
      </c>
      <c r="S61" s="87">
        <f t="shared" si="13"/>
        <v>3.7478805153290884E-2</v>
      </c>
      <c r="T61" s="87">
        <f t="shared" si="13"/>
        <v>8.6593351812579919E-2</v>
      </c>
      <c r="V61" s="29">
        <v>0.15</v>
      </c>
    </row>
    <row r="62" spans="2:22" ht="19" customHeight="1" x14ac:dyDescent="0.35">
      <c r="B62" s="90"/>
      <c r="C62" s="154"/>
      <c r="D62" s="154"/>
      <c r="E62" s="154"/>
      <c r="F62" s="154"/>
      <c r="G62" s="154"/>
      <c r="H62" s="154"/>
      <c r="I62" s="154"/>
      <c r="J62" s="154"/>
      <c r="K62" s="155"/>
      <c r="M62" s="2">
        <v>55</v>
      </c>
      <c r="N62" s="85">
        <v>5.5018894977118205E-2</v>
      </c>
      <c r="O62" s="85">
        <f t="shared" si="1"/>
        <v>6.327172922368593E-2</v>
      </c>
      <c r="P62" s="85">
        <f t="shared" si="2"/>
        <v>4.6766060730550472E-2</v>
      </c>
      <c r="Q62" s="86"/>
      <c r="R62" s="87">
        <f t="shared" si="13"/>
        <v>5.3990461869151962E-2</v>
      </c>
      <c r="S62" s="87">
        <f t="shared" si="13"/>
        <v>3.5309165970435707E-2</v>
      </c>
      <c r="T62" s="87">
        <f t="shared" si="13"/>
        <v>8.2831399144646184E-2</v>
      </c>
      <c r="V62" s="29">
        <v>0.15</v>
      </c>
    </row>
    <row r="63" spans="2:22" ht="19" customHeight="1" x14ac:dyDescent="0.35">
      <c r="B63" s="90"/>
      <c r="C63" s="154"/>
      <c r="D63" s="154"/>
      <c r="E63" s="154"/>
      <c r="F63" s="154"/>
      <c r="G63" s="154"/>
      <c r="H63" s="154"/>
      <c r="I63" s="154"/>
      <c r="J63" s="154"/>
      <c r="K63" s="155"/>
      <c r="M63" s="2">
        <v>56</v>
      </c>
      <c r="N63" s="85">
        <v>5.4990268661918362E-2</v>
      </c>
      <c r="O63" s="85">
        <f t="shared" si="1"/>
        <v>6.3238808961206108E-2</v>
      </c>
      <c r="P63" s="85">
        <f t="shared" si="2"/>
        <v>4.6741728362630609E-2</v>
      </c>
      <c r="Q63" s="86"/>
      <c r="R63" s="87">
        <f t="shared" si="13"/>
        <v>5.1252000417264063E-2</v>
      </c>
      <c r="S63" s="87">
        <f t="shared" si="13"/>
        <v>3.3265149120897848E-2</v>
      </c>
      <c r="T63" s="87">
        <f t="shared" si="13"/>
        <v>7.9232919674751129E-2</v>
      </c>
      <c r="V63" s="29">
        <v>0.15</v>
      </c>
    </row>
    <row r="64" spans="2:22" ht="19" customHeight="1" x14ac:dyDescent="0.35">
      <c r="B64" s="90"/>
      <c r="C64" s="154"/>
      <c r="D64" s="154"/>
      <c r="E64" s="154"/>
      <c r="F64" s="154"/>
      <c r="G64" s="154"/>
      <c r="H64" s="154"/>
      <c r="I64" s="154"/>
      <c r="J64" s="154"/>
      <c r="K64" s="155"/>
      <c r="M64" s="2">
        <v>57</v>
      </c>
      <c r="N64" s="85">
        <v>5.4962646280832361E-2</v>
      </c>
      <c r="O64" s="85">
        <f t="shared" si="1"/>
        <v>6.3207043222957213E-2</v>
      </c>
      <c r="P64" s="85">
        <f t="shared" si="2"/>
        <v>4.6718249338707503E-2</v>
      </c>
      <c r="Q64" s="86"/>
      <c r="R64" s="87">
        <f t="shared" si="13"/>
        <v>4.8652463414904951E-2</v>
      </c>
      <c r="S64" s="87">
        <f t="shared" si="13"/>
        <v>3.133947821183377E-2</v>
      </c>
      <c r="T64" s="87">
        <f t="shared" si="13"/>
        <v>7.579080530291997E-2</v>
      </c>
      <c r="V64" s="29">
        <v>0.15</v>
      </c>
    </row>
    <row r="65" spans="2:22" ht="19" customHeight="1" x14ac:dyDescent="0.35">
      <c r="B65" s="91"/>
      <c r="C65" s="102"/>
      <c r="D65" s="102"/>
      <c r="E65" s="102"/>
      <c r="F65" s="102"/>
      <c r="G65" s="102"/>
      <c r="H65" s="102"/>
      <c r="I65" s="102"/>
      <c r="J65" s="102"/>
      <c r="K65" s="103"/>
      <c r="M65" s="2">
        <v>58</v>
      </c>
      <c r="N65" s="85">
        <v>5.4935976112192142E-2</v>
      </c>
      <c r="O65" s="85">
        <f t="shared" si="1"/>
        <v>6.317637252902096E-2</v>
      </c>
      <c r="P65" s="85">
        <f t="shared" si="2"/>
        <v>4.6695579695363316E-2</v>
      </c>
      <c r="Q65" s="86"/>
      <c r="R65" s="87">
        <f t="shared" si="13"/>
        <v>4.6184800022236586E-2</v>
      </c>
      <c r="S65" s="87">
        <f t="shared" si="13"/>
        <v>2.9525298747341461E-2</v>
      </c>
      <c r="T65" s="87">
        <f t="shared" si="13"/>
        <v>7.2498257634420221E-2</v>
      </c>
      <c r="V65" s="29">
        <v>0.15</v>
      </c>
    </row>
    <row r="66" spans="2:22" ht="19" customHeight="1" x14ac:dyDescent="0.35">
      <c r="M66" s="2">
        <v>59</v>
      </c>
      <c r="N66" s="85">
        <v>5.4910209895374429E-2</v>
      </c>
      <c r="O66" s="85">
        <f t="shared" si="1"/>
        <v>6.3146741379680585E-2</v>
      </c>
      <c r="P66" s="85">
        <f t="shared" si="2"/>
        <v>4.6673678411068266E-2</v>
      </c>
      <c r="Q66" s="86"/>
      <c r="R66" s="87">
        <f t="shared" si="13"/>
        <v>4.3842317685551059E-2</v>
      </c>
      <c r="S66" s="87">
        <f t="shared" si="13"/>
        <v>2.781615359010604E-2</v>
      </c>
      <c r="T66" s="87">
        <f t="shared" si="13"/>
        <v>6.9348774376900277E-2</v>
      </c>
      <c r="V66" s="29">
        <v>0.15</v>
      </c>
    </row>
    <row r="67" spans="2:22" ht="19" customHeight="1" x14ac:dyDescent="0.35">
      <c r="B67" s="156" t="s">
        <v>87</v>
      </c>
      <c r="C67" s="157"/>
      <c r="D67" s="157"/>
      <c r="E67" s="157"/>
      <c r="F67" s="157"/>
      <c r="G67" s="157"/>
      <c r="H67" s="157"/>
      <c r="I67" s="157"/>
      <c r="J67" s="157"/>
      <c r="K67" s="158"/>
      <c r="M67" s="2">
        <v>60</v>
      </c>
      <c r="N67" s="85">
        <v>5.4885302551645587E-2</v>
      </c>
      <c r="O67" s="85">
        <f t="shared" si="1"/>
        <v>6.3118097934392423E-2</v>
      </c>
      <c r="P67" s="85">
        <f t="shared" si="2"/>
        <v>4.6652507168898745E-2</v>
      </c>
      <c r="Q67" s="86"/>
      <c r="R67" s="87">
        <f t="shared" si="13"/>
        <v>4.1618663857486887E-2</v>
      </c>
      <c r="S67" s="87">
        <f t="shared" si="13"/>
        <v>2.6205959865642954E-2</v>
      </c>
      <c r="T67" s="87">
        <f t="shared" si="13"/>
        <v>6.6336136356432263E-2</v>
      </c>
      <c r="V67" s="29">
        <v>0.15</v>
      </c>
    </row>
    <row r="68" spans="2:22" ht="19" customHeight="1" x14ac:dyDescent="0.35">
      <c r="B68" s="159"/>
      <c r="C68" s="160"/>
      <c r="D68" s="160"/>
      <c r="E68" s="160"/>
      <c r="F68" s="160"/>
      <c r="G68" s="160"/>
      <c r="H68" s="160"/>
      <c r="I68" s="160"/>
      <c r="J68" s="160"/>
      <c r="K68" s="161"/>
      <c r="M68" s="2">
        <v>61</v>
      </c>
      <c r="N68" s="85">
        <v>5.4861211930616216E-2</v>
      </c>
      <c r="O68" s="85">
        <f t="shared" si="1"/>
        <v>6.3090393720208637E-2</v>
      </c>
      <c r="P68" s="85">
        <f t="shared" si="2"/>
        <v>4.6632030141023781E-2</v>
      </c>
      <c r="Q68" s="86"/>
      <c r="R68" s="87">
        <f t="shared" si="13"/>
        <v>3.9507808664261013E-2</v>
      </c>
      <c r="S68" s="87">
        <f t="shared" si="13"/>
        <v>2.4688987220936716E-2</v>
      </c>
      <c r="T68" s="87">
        <f t="shared" si="13"/>
        <v>6.3454395119763973E-2</v>
      </c>
      <c r="V68" s="29">
        <v>0.15</v>
      </c>
    </row>
    <row r="69" spans="2:22" ht="19" customHeight="1" x14ac:dyDescent="0.35">
      <c r="B69" s="162"/>
      <c r="C69" s="163"/>
      <c r="D69" s="163"/>
      <c r="E69" s="163"/>
      <c r="F69" s="163"/>
      <c r="G69" s="163"/>
      <c r="H69" s="163"/>
      <c r="I69" s="163"/>
      <c r="J69" s="163"/>
      <c r="K69" s="164"/>
      <c r="M69" s="2">
        <v>62</v>
      </c>
      <c r="N69" s="85">
        <v>5.4837898579779942E-2</v>
      </c>
      <c r="O69" s="85">
        <f t="shared" si="1"/>
        <v>6.3063583366746931E-2</v>
      </c>
      <c r="P69" s="85">
        <f t="shared" si="2"/>
        <v>4.6612213792812947E-2</v>
      </c>
      <c r="Q69" s="86"/>
      <c r="R69" s="87">
        <f t="shared" si="13"/>
        <v>3.7504028467787567E-2</v>
      </c>
      <c r="S69" s="87">
        <f t="shared" si="13"/>
        <v>2.3259837355464427E-2</v>
      </c>
      <c r="T69" s="87">
        <f t="shared" si="13"/>
        <v>6.0697861092745532E-2</v>
      </c>
      <c r="V69" s="29">
        <v>0.15</v>
      </c>
    </row>
    <row r="70" spans="2:22" ht="19" customHeight="1" x14ac:dyDescent="0.35">
      <c r="M70" s="2">
        <v>63</v>
      </c>
      <c r="N70" s="85">
        <v>5.4815325534859793E-2</v>
      </c>
      <c r="O70" s="85">
        <f t="shared" si="1"/>
        <v>6.3037624365088751E-2</v>
      </c>
      <c r="P70" s="85">
        <f t="shared" si="2"/>
        <v>4.6593026704630822E-2</v>
      </c>
      <c r="Q70" s="86"/>
      <c r="R70" s="87">
        <f t="shared" si="13"/>
        <v>3.5601890274101253E-2</v>
      </c>
      <c r="S70" s="87">
        <f t="shared" si="13"/>
        <v>2.1913424748123352E-2</v>
      </c>
      <c r="T70" s="87">
        <f t="shared" si="13"/>
        <v>5.8061092267253887E-2</v>
      </c>
      <c r="V70" s="29">
        <v>0.15</v>
      </c>
    </row>
    <row r="71" spans="2:22" ht="19" customHeight="1" x14ac:dyDescent="0.35">
      <c r="M71" s="2">
        <v>64</v>
      </c>
      <c r="N71" s="85">
        <v>5.4793458128911121E-2</v>
      </c>
      <c r="O71" s="85">
        <f t="shared" si="1"/>
        <v>6.3012476848247789E-2</v>
      </c>
      <c r="P71" s="85">
        <f t="shared" si="2"/>
        <v>4.6574439409574453E-2</v>
      </c>
      <c r="Q71" s="86"/>
      <c r="R71" s="87">
        <f t="shared" si="13"/>
        <v>3.379623694266963E-2</v>
      </c>
      <c r="S71" s="87">
        <f t="shared" si="13"/>
        <v>2.064495850865335E-2</v>
      </c>
      <c r="T71" s="87">
        <f t="shared" si="13"/>
        <v>5.5538883390858357E-2</v>
      </c>
      <c r="V71" s="29">
        <v>0.15</v>
      </c>
    </row>
    <row r="72" spans="2:22" ht="19" customHeight="1" x14ac:dyDescent="0.35">
      <c r="M72" s="2">
        <v>65</v>
      </c>
      <c r="N72" s="85">
        <v>5.4772263818344102E-2</v>
      </c>
      <c r="O72" s="85">
        <f t="shared" si="1"/>
        <v>6.2988103391095715E-2</v>
      </c>
      <c r="P72" s="85">
        <f t="shared" si="2"/>
        <v>4.6556424245592483E-2</v>
      </c>
      <c r="Q72" s="86"/>
      <c r="R72" s="87">
        <f t="shared" si="13"/>
        <v>3.2082173154007014E-2</v>
      </c>
      <c r="S72" s="87">
        <f t="shared" si="13"/>
        <v>1.9449925286733533E-2</v>
      </c>
      <c r="T72" s="87">
        <f t="shared" si="13"/>
        <v>5.31262556351959E-2</v>
      </c>
      <c r="V72" s="29">
        <v>0.15</v>
      </c>
    </row>
    <row r="73" spans="2:22" ht="19" customHeight="1" x14ac:dyDescent="0.35">
      <c r="M73" s="2">
        <v>66</v>
      </c>
      <c r="N73" s="85">
        <v>5.4751712024206922E-2</v>
      </c>
      <c r="O73" s="85">
        <f t="shared" ref="O73:O78" si="14">N73*(1+V73)</f>
        <v>6.2964468827837961E-2</v>
      </c>
      <c r="P73" s="85">
        <f t="shared" ref="P73:P78" si="15">N73*(1-V73)</f>
        <v>4.6538955220575884E-2</v>
      </c>
      <c r="Q73" s="86"/>
      <c r="R73" s="87">
        <f t="shared" si="13"/>
        <v>3.0455052095599296E-2</v>
      </c>
      <c r="S73" s="87">
        <f t="shared" si="13"/>
        <v>1.8324073176184823E-2</v>
      </c>
      <c r="T73" s="87">
        <f t="shared" si="13"/>
        <v>5.0818446720555757E-2</v>
      </c>
      <c r="V73" s="29">
        <v>0.15</v>
      </c>
    </row>
    <row r="74" spans="2:22" ht="19" customHeight="1" x14ac:dyDescent="0.35">
      <c r="M74" s="2">
        <v>67</v>
      </c>
      <c r="N74" s="85">
        <v>5.4731773987247712E-2</v>
      </c>
      <c r="O74" s="85">
        <f t="shared" si="14"/>
        <v>6.2941540085334868E-2</v>
      </c>
      <c r="P74" s="85">
        <f t="shared" si="15"/>
        <v>4.6522007889160555E-2</v>
      </c>
      <c r="Q74" s="86"/>
      <c r="R74" s="87">
        <f t="shared" si="13"/>
        <v>2.8910462828485566E-2</v>
      </c>
      <c r="S74" s="87">
        <f t="shared" si="13"/>
        <v>1.7263396555608941E-2</v>
      </c>
      <c r="T74" s="87">
        <f t="shared" si="13"/>
        <v>4.8610901475476025E-2</v>
      </c>
      <c r="V74" s="29">
        <v>0.15</v>
      </c>
    </row>
    <row r="75" spans="2:22" ht="19" customHeight="1" x14ac:dyDescent="0.35">
      <c r="M75" s="2">
        <v>68</v>
      </c>
      <c r="N75" s="85">
        <v>5.4712422635424307E-2</v>
      </c>
      <c r="O75" s="85">
        <f t="shared" si="14"/>
        <v>6.2919286030737945E-2</v>
      </c>
      <c r="P75" s="85">
        <f t="shared" si="15"/>
        <v>4.6505559240110662E-2</v>
      </c>
      <c r="Q75" s="86"/>
      <c r="R75" s="87">
        <f t="shared" ref="R75:T78" si="16" xml:space="preserve"> ( 1 +N75 ) ^-($M74 + 1  - 0.5)</f>
        <v>2.7444218299006475E-2</v>
      </c>
      <c r="S75" s="87">
        <f t="shared" si="16"/>
        <v>1.6264121810408944E-2</v>
      </c>
      <c r="T75" s="87">
        <f t="shared" si="16"/>
        <v>4.6499262811374793E-2</v>
      </c>
      <c r="V75" s="29">
        <v>0.15</v>
      </c>
    </row>
    <row r="76" spans="2:22" ht="19" customHeight="1" x14ac:dyDescent="0.35">
      <c r="M76" s="2">
        <v>69</v>
      </c>
      <c r="N76" s="85">
        <v>5.4693632462665676E-2</v>
      </c>
      <c r="O76" s="85">
        <f t="shared" si="14"/>
        <v>6.2897677332065527E-2</v>
      </c>
      <c r="P76" s="85">
        <f t="shared" si="15"/>
        <v>4.6489587593265824E-2</v>
      </c>
      <c r="Q76" s="86"/>
      <c r="R76" s="87">
        <f t="shared" si="16"/>
        <v>2.6052343962229607E-2</v>
      </c>
      <c r="S76" s="87">
        <f t="shared" si="16"/>
        <v>1.5322693884498952E-2</v>
      </c>
      <c r="T76" s="87">
        <f t="shared" si="16"/>
        <v>4.4479363093325827E-2</v>
      </c>
      <c r="V76" s="29">
        <v>0.15</v>
      </c>
    </row>
    <row r="77" spans="2:22" ht="19" customHeight="1" x14ac:dyDescent="0.35">
      <c r="M77" s="2">
        <v>70</v>
      </c>
      <c r="N77" s="85">
        <v>5.4675379417814751E-2</v>
      </c>
      <c r="O77" s="85">
        <f t="shared" si="14"/>
        <v>6.2876686330486958E-2</v>
      </c>
      <c r="P77" s="85">
        <f t="shared" si="15"/>
        <v>4.6474072505142537E-2</v>
      </c>
      <c r="Q77" s="86"/>
      <c r="R77" s="87">
        <f t="shared" si="16"/>
        <v>2.4731066985407491E-2</v>
      </c>
      <c r="S77" s="87">
        <f t="shared" si="16"/>
        <v>1.4435763613132936E-2</v>
      </c>
      <c r="T77" s="87">
        <f t="shared" si="16"/>
        <v>4.2547215889073696E-2</v>
      </c>
      <c r="V77" s="29">
        <v>0.15</v>
      </c>
    </row>
    <row r="78" spans="2:22" ht="19" customHeight="1" x14ac:dyDescent="0.35">
      <c r="M78" s="1" t="s">
        <v>100</v>
      </c>
      <c r="N78" s="85">
        <v>5.4657640802790564E-2</v>
      </c>
      <c r="O78" s="85">
        <f t="shared" si="14"/>
        <v>6.2856286923209145E-2</v>
      </c>
      <c r="P78" s="85">
        <f t="shared" si="15"/>
        <v>4.6458994682371975E-2</v>
      </c>
      <c r="Q78" s="86"/>
      <c r="R78" s="87">
        <f t="shared" si="16"/>
        <v>2.3476806001552865E-2</v>
      </c>
      <c r="S78" s="87">
        <f t="shared" si="16"/>
        <v>1.3600175791201171E-2</v>
      </c>
      <c r="T78" s="87">
        <f t="shared" si="16"/>
        <v>4.0699008079299298E-2</v>
      </c>
      <c r="V78" s="29">
        <v>0.15</v>
      </c>
    </row>
  </sheetData>
  <mergeCells count="24">
    <mergeCell ref="D39:I39"/>
    <mergeCell ref="K39:K40"/>
    <mergeCell ref="B55:K57"/>
    <mergeCell ref="C61:K64"/>
    <mergeCell ref="B67:K69"/>
    <mergeCell ref="V5:V7"/>
    <mergeCell ref="Y5:AA6"/>
    <mergeCell ref="D7:I7"/>
    <mergeCell ref="K7:K8"/>
    <mergeCell ref="D23:I23"/>
    <mergeCell ref="K23:K24"/>
    <mergeCell ref="N5:N7"/>
    <mergeCell ref="O5:O7"/>
    <mergeCell ref="P5:P7"/>
    <mergeCell ref="R5:R7"/>
    <mergeCell ref="S5:S7"/>
    <mergeCell ref="T5:T7"/>
    <mergeCell ref="N4:P4"/>
    <mergeCell ref="R4:T4"/>
    <mergeCell ref="B2:K2"/>
    <mergeCell ref="N2:P2"/>
    <mergeCell ref="R2:T2"/>
    <mergeCell ref="N3:P3"/>
    <mergeCell ref="R3:T3"/>
  </mergeCells>
  <hyperlinks>
    <hyperlink ref="F5:I5" location="Calculations_OIS!AW11" display="Calculations_OIS!AW11" xr:uid="{E5055717-9E34-4099-8059-093877EE6B12}"/>
  </hyperlinks>
  <printOptions horizontalCentered="1" verticalCentered="1"/>
  <pageMargins left="0.7086614173228347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EC407-7EA5-449A-B051-B8766C3A3ED5}">
  <sheetPr>
    <tabColor theme="0"/>
  </sheetPr>
  <dimension ref="B1:AG78"/>
  <sheetViews>
    <sheetView zoomScale="80" zoomScaleNormal="80" workbookViewId="0">
      <selection activeCell="B2" sqref="B2:K2"/>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2" width="8.7265625" style="1"/>
    <col min="13" max="13" width="5.1796875" style="1" customWidth="1"/>
    <col min="14" max="16" width="18.54296875" style="1" customWidth="1"/>
    <col min="17" max="17" width="5.26953125" style="1" customWidth="1"/>
    <col min="18" max="20" width="18.54296875" style="1" customWidth="1"/>
    <col min="21" max="21" width="5.6328125" style="1" customWidth="1"/>
    <col min="22" max="22" width="12.54296875" style="1" customWidth="1"/>
    <col min="23" max="24" width="8.7265625" style="1"/>
    <col min="25" max="25" width="6.6328125" style="1" bestFit="1" customWidth="1"/>
    <col min="26" max="26" width="18" style="1" bestFit="1" customWidth="1"/>
    <col min="27" max="27" width="13.08984375" style="1" bestFit="1" customWidth="1"/>
    <col min="28" max="28" width="8.7265625" style="1"/>
    <col min="29" max="31" width="12.26953125" style="1" customWidth="1"/>
    <col min="32" max="16384" width="8.7265625" style="1"/>
  </cols>
  <sheetData>
    <row r="1" spans="2:33" ht="35.15" customHeight="1" x14ac:dyDescent="0.35"/>
    <row r="2" spans="2:33" ht="21" customHeight="1" x14ac:dyDescent="0.35">
      <c r="B2" s="182" t="s">
        <v>64</v>
      </c>
      <c r="C2" s="182"/>
      <c r="D2" s="182"/>
      <c r="E2" s="182"/>
      <c r="F2" s="182"/>
      <c r="G2" s="182"/>
      <c r="H2" s="182"/>
      <c r="I2" s="182"/>
      <c r="J2" s="182"/>
      <c r="K2" s="182"/>
      <c r="N2" s="180" t="s">
        <v>66</v>
      </c>
      <c r="O2" s="180"/>
      <c r="P2" s="180"/>
      <c r="R2" s="180" t="s">
        <v>101</v>
      </c>
      <c r="S2" s="180"/>
      <c r="T2" s="180"/>
    </row>
    <row r="3" spans="2:33" ht="19" customHeight="1" x14ac:dyDescent="0.35">
      <c r="B3" s="36" t="s">
        <v>47</v>
      </c>
      <c r="D3" s="2"/>
      <c r="F3" s="42" t="s">
        <v>22</v>
      </c>
      <c r="G3" s="36" t="s">
        <v>120</v>
      </c>
      <c r="H3" s="35"/>
      <c r="I3" s="35"/>
      <c r="N3" s="181" t="str">
        <f>G3</f>
        <v>End-Poush (2082)</v>
      </c>
      <c r="O3" s="181"/>
      <c r="P3" s="181"/>
      <c r="R3" s="181" t="str">
        <f>N3</f>
        <v>End-Poush (2082)</v>
      </c>
      <c r="S3" s="181"/>
      <c r="T3" s="181"/>
    </row>
    <row r="4" spans="2:33" ht="19" customHeight="1" thickBot="1" x14ac:dyDescent="0.4">
      <c r="B4" s="37"/>
      <c r="D4" s="2"/>
      <c r="H4" s="35"/>
      <c r="I4" s="35"/>
      <c r="N4" s="178" t="s">
        <v>46</v>
      </c>
      <c r="O4" s="178"/>
      <c r="P4" s="178"/>
      <c r="R4" s="178" t="str">
        <f>N4</f>
        <v>Nepali risk-free curves - General bucket</v>
      </c>
      <c r="S4" s="178"/>
      <c r="T4" s="178"/>
    </row>
    <row r="5" spans="2:33" ht="19" customHeight="1" x14ac:dyDescent="0.35">
      <c r="B5" s="36" t="s">
        <v>83</v>
      </c>
      <c r="C5" s="36"/>
      <c r="D5" s="2"/>
      <c r="E5" s="2"/>
      <c r="G5" s="35"/>
      <c r="H5" s="35"/>
      <c r="I5" s="35"/>
      <c r="N5" s="174" t="s">
        <v>23</v>
      </c>
      <c r="O5" s="174" t="s">
        <v>41</v>
      </c>
      <c r="P5" s="174" t="s">
        <v>42</v>
      </c>
      <c r="R5" s="175" t="str">
        <f>N5</f>
        <v>General 
non-stressed 
zero coupon rates</v>
      </c>
      <c r="S5" s="175" t="str">
        <f>O5</f>
        <v>General 
Stress up 
zero coupon rates</v>
      </c>
      <c r="T5" s="175" t="str">
        <f>P5</f>
        <v>General 
Stress down 
zero coupon rates</v>
      </c>
      <c r="V5" s="165" t="s">
        <v>44</v>
      </c>
      <c r="Y5" s="168" t="s">
        <v>92</v>
      </c>
      <c r="Z5" s="169"/>
      <c r="AA5" s="170"/>
      <c r="AD5" s="121" t="s">
        <v>96</v>
      </c>
      <c r="AE5" s="121"/>
      <c r="AG5" s="84"/>
    </row>
    <row r="6" spans="2:33" ht="19" customHeight="1" thickBot="1" x14ac:dyDescent="0.4">
      <c r="B6" s="2"/>
      <c r="C6" s="2"/>
      <c r="D6" s="2"/>
      <c r="E6" s="2"/>
      <c r="F6" s="2"/>
      <c r="G6" s="2"/>
      <c r="H6" s="2"/>
      <c r="N6" s="174"/>
      <c r="O6" s="174"/>
      <c r="P6" s="174"/>
      <c r="R6" s="176"/>
      <c r="S6" s="176"/>
      <c r="T6" s="176"/>
      <c r="V6" s="166"/>
      <c r="Y6" s="171"/>
      <c r="Z6" s="172"/>
      <c r="AA6" s="173"/>
      <c r="AD6" s="84"/>
      <c r="AE6" s="84"/>
      <c r="AG6" s="84"/>
    </row>
    <row r="7" spans="2:33" ht="19" customHeight="1" thickBot="1" x14ac:dyDescent="0.4">
      <c r="B7" s="5"/>
      <c r="C7" s="2" t="s">
        <v>5</v>
      </c>
      <c r="D7" s="140" t="s">
        <v>82</v>
      </c>
      <c r="E7" s="141"/>
      <c r="F7" s="141"/>
      <c r="G7" s="141"/>
      <c r="H7" s="141"/>
      <c r="I7" s="142"/>
      <c r="K7" s="143" t="s">
        <v>20</v>
      </c>
      <c r="N7" s="174"/>
      <c r="O7" s="174"/>
      <c r="P7" s="174"/>
      <c r="R7" s="177"/>
      <c r="S7" s="177"/>
      <c r="T7" s="177"/>
      <c r="V7" s="167"/>
      <c r="AE7" s="84"/>
      <c r="AG7" s="84"/>
    </row>
    <row r="8" spans="2:33" ht="19" customHeight="1" thickBot="1" x14ac:dyDescent="0.4">
      <c r="B8" s="3"/>
      <c r="C8" s="4" t="s">
        <v>1</v>
      </c>
      <c r="D8" s="6" t="s">
        <v>0</v>
      </c>
      <c r="E8" s="6" t="s">
        <v>13</v>
      </c>
      <c r="F8" s="6" t="s">
        <v>2</v>
      </c>
      <c r="G8" s="6" t="s">
        <v>3</v>
      </c>
      <c r="H8" s="6" t="s">
        <v>68</v>
      </c>
      <c r="I8" s="7" t="s">
        <v>6</v>
      </c>
      <c r="J8" s="8" t="s">
        <v>7</v>
      </c>
      <c r="K8" s="144"/>
      <c r="M8" s="2">
        <v>1</v>
      </c>
      <c r="N8" s="85">
        <v>4.9368593602465767E-2</v>
      </c>
      <c r="O8" s="85">
        <f>N8*(1+V8)</f>
        <v>7.6521320083821939E-2</v>
      </c>
      <c r="P8" s="85">
        <f>N8*(1-V8)</f>
        <v>2.2215867121109591E-2</v>
      </c>
      <c r="Q8" s="86"/>
      <c r="R8" s="87">
        <f xml:space="preserve"> ( 1 +N8 ) ^-($M8 - 0.5)</f>
        <v>0.97619362894522455</v>
      </c>
      <c r="S8" s="87">
        <f t="shared" ref="S8:T57" si="0" xml:space="preserve"> ( 1 +O8 ) ^-($M8 - 0.5)</f>
        <v>0.96380390673479455</v>
      </c>
      <c r="T8" s="87">
        <f t="shared" si="0"/>
        <v>0.98907378460797968</v>
      </c>
      <c r="V8" s="29">
        <v>0.55000000000000004</v>
      </c>
      <c r="Y8" s="122" t="s">
        <v>93</v>
      </c>
      <c r="Z8" s="123" t="s">
        <v>95</v>
      </c>
      <c r="AA8" s="124" t="s">
        <v>94</v>
      </c>
      <c r="AD8" s="120" t="s">
        <v>97</v>
      </c>
      <c r="AE8" s="84"/>
      <c r="AG8" s="84"/>
    </row>
    <row r="9" spans="2:33" ht="19" customHeight="1" thickBot="1" x14ac:dyDescent="0.4">
      <c r="B9" s="25">
        <v>20820930</v>
      </c>
      <c r="C9" s="2"/>
      <c r="D9" s="2"/>
      <c r="E9" s="2"/>
      <c r="F9" s="2"/>
      <c r="G9" s="2"/>
      <c r="H9" s="2"/>
      <c r="I9" s="2"/>
      <c r="J9" s="2"/>
      <c r="M9" s="2">
        <v>2</v>
      </c>
      <c r="N9" s="85">
        <v>5.0092516542938448E-2</v>
      </c>
      <c r="O9" s="85">
        <f t="shared" ref="O9:O72" si="1">N9*(1+V9)</f>
        <v>7.7643400641554602E-2</v>
      </c>
      <c r="P9" s="85">
        <f t="shared" ref="P9:P72" si="2">N9*(1-V9)</f>
        <v>2.25416324443223E-2</v>
      </c>
      <c r="Q9" s="86"/>
      <c r="R9" s="87">
        <f t="shared" ref="R9:R57" si="3" xml:space="preserve"> ( 1 +N9 ) ^-($M9 - 0.5)</f>
        <v>0.92930581511025068</v>
      </c>
      <c r="S9" s="87">
        <f t="shared" si="0"/>
        <v>0.89389681415866939</v>
      </c>
      <c r="T9" s="87">
        <f t="shared" si="0"/>
        <v>0.96711585052159887</v>
      </c>
      <c r="V9" s="29">
        <v>0.55000000000000004</v>
      </c>
      <c r="Y9" s="125">
        <v>1</v>
      </c>
      <c r="Z9" s="126">
        <v>0.2</v>
      </c>
      <c r="AA9" s="127">
        <v>7.4999999999999997E-3</v>
      </c>
      <c r="AD9" s="119">
        <v>5.3499999999999999E-2</v>
      </c>
    </row>
    <row r="10" spans="2:33" ht="19" customHeight="1" x14ac:dyDescent="0.35">
      <c r="B10" s="9">
        <v>1</v>
      </c>
      <c r="C10" s="104">
        <v>5.4974999999995201E-2</v>
      </c>
      <c r="D10" s="105">
        <v>3.96884112626191E-2</v>
      </c>
      <c r="E10" s="105">
        <v>2.6069726688019323E-2</v>
      </c>
      <c r="F10" s="43">
        <v>2.6222990000003634E-2</v>
      </c>
      <c r="G10" s="43">
        <v>4.372817899822911E-2</v>
      </c>
      <c r="H10" s="43">
        <v>2.0146999999973721E-2</v>
      </c>
      <c r="I10" s="43">
        <f>IF(  ABS( MAX( D10:H10 ) )  &gt;  ABS(  MIN(D10:H10 ) ),
                                                 (  SUM(D10:H10) - ABS( MAX(D10:H10) ) ) / 4,
                                                  (  SUM(D10:H10) +  ABS( MIN(D10:H10)  )  )   / 4 )</f>
        <v>2.8032031987653944E-2</v>
      </c>
      <c r="J10" s="106">
        <f t="shared" ref="J10:J19" si="4" xml:space="preserve"> IF( I10 &gt; 0, MAX( -$AA9, -I10*$Z9 ), MIN( $AA9, -I10*$Z9 )  )</f>
        <v>-5.6064063975307891E-3</v>
      </c>
      <c r="K10" s="107">
        <f>C10+J10</f>
        <v>4.9368593602464414E-2</v>
      </c>
      <c r="M10" s="2">
        <v>3</v>
      </c>
      <c r="N10" s="85">
        <v>5.1520798252857158E-2</v>
      </c>
      <c r="O10" s="85">
        <f t="shared" si="1"/>
        <v>7.9857237291928604E-2</v>
      </c>
      <c r="P10" s="85">
        <f t="shared" si="2"/>
        <v>2.318435921378572E-2</v>
      </c>
      <c r="Q10" s="86"/>
      <c r="R10" s="87">
        <f t="shared" si="3"/>
        <v>0.88197308534683738</v>
      </c>
      <c r="S10" s="87">
        <f t="shared" si="0"/>
        <v>0.82524735630271195</v>
      </c>
      <c r="T10" s="87">
        <f t="shared" si="0"/>
        <v>0.94431147725052933</v>
      </c>
      <c r="V10" s="29">
        <v>0.55000000000000004</v>
      </c>
      <c r="Y10" s="128">
        <v>2</v>
      </c>
      <c r="Z10" s="129">
        <v>0.2</v>
      </c>
      <c r="AA10" s="130">
        <v>7.4999999999999997E-3</v>
      </c>
      <c r="AD10" s="84"/>
    </row>
    <row r="11" spans="2:33" ht="19" customHeight="1" x14ac:dyDescent="0.35">
      <c r="B11" s="10">
        <v>2</v>
      </c>
      <c r="C11" s="108">
        <v>5.5925877369762178E-2</v>
      </c>
      <c r="D11" s="109">
        <v>4.0638735327344522E-2</v>
      </c>
      <c r="E11" s="44">
        <v>2.7744511731740307E-2</v>
      </c>
      <c r="F11" s="44">
        <v>2.5835877369771332E-2</v>
      </c>
      <c r="G11" s="44">
        <v>4.4652949184229573E-2</v>
      </c>
      <c r="H11" s="44">
        <v>2.2448092107634876E-2</v>
      </c>
      <c r="I11" s="44">
        <f t="shared" ref="I11:I19" si="5">IF(  ABS( MAX( D11:H11 ) )  &gt;  ABS(  MIN(D11:H11 ) ),
                                                 (  SUM(D11:H11) - ABS( MAX(D11:H11) ) ) / 4,
                                                  (  SUM(D11:H11) +  ABS( MIN(D11:H11)  )  )   / 4 )</f>
        <v>2.9166804134122759E-2</v>
      </c>
      <c r="J11" s="110">
        <f t="shared" si="4"/>
        <v>-5.8333608268245525E-3</v>
      </c>
      <c r="K11" s="111">
        <f t="shared" ref="K11:K19" si="6">C11+J11</f>
        <v>5.0092516542937629E-2</v>
      </c>
      <c r="M11" s="2">
        <v>4</v>
      </c>
      <c r="N11" s="85">
        <v>5.2709720765340418E-2</v>
      </c>
      <c r="O11" s="85">
        <f t="shared" si="1"/>
        <v>8.1700067186277647E-2</v>
      </c>
      <c r="P11" s="85">
        <f t="shared" si="2"/>
        <v>2.3719374344403184E-2</v>
      </c>
      <c r="Q11" s="86"/>
      <c r="R11" s="87">
        <f t="shared" si="3"/>
        <v>0.83544869242504027</v>
      </c>
      <c r="S11" s="87">
        <f t="shared" si="0"/>
        <v>0.7596717938445271</v>
      </c>
      <c r="T11" s="87">
        <f t="shared" si="0"/>
        <v>0.92122723941139928</v>
      </c>
      <c r="V11" s="29">
        <v>0.55000000000000004</v>
      </c>
      <c r="Y11" s="128">
        <v>3</v>
      </c>
      <c r="Z11" s="129">
        <v>0.2</v>
      </c>
      <c r="AA11" s="130">
        <v>7.4999999999999997E-3</v>
      </c>
      <c r="AD11" s="120" t="s">
        <v>98</v>
      </c>
    </row>
    <row r="12" spans="2:33" ht="19" customHeight="1" x14ac:dyDescent="0.35">
      <c r="B12" s="10">
        <v>3</v>
      </c>
      <c r="C12" s="108">
        <v>5.7585279568430625E-2</v>
      </c>
      <c r="D12" s="109">
        <v>4.1886747131746338E-2</v>
      </c>
      <c r="E12" s="44">
        <v>2.929374652770167E-2</v>
      </c>
      <c r="F12" s="44">
        <v>2.6125829568439896E-2</v>
      </c>
      <c r="G12" s="44">
        <v>4.5520621320010113E-2</v>
      </c>
      <c r="H12" s="44">
        <v>2.3983303083597196E-2</v>
      </c>
      <c r="I12" s="44">
        <f t="shared" si="5"/>
        <v>3.0322406577871275E-2</v>
      </c>
      <c r="J12" s="110">
        <f t="shared" si="4"/>
        <v>-6.0644813155742551E-3</v>
      </c>
      <c r="K12" s="111">
        <f t="shared" si="6"/>
        <v>5.1520798252856367E-2</v>
      </c>
      <c r="M12" s="2">
        <v>5</v>
      </c>
      <c r="N12" s="85">
        <v>5.3642059223026228E-2</v>
      </c>
      <c r="O12" s="85">
        <f t="shared" si="1"/>
        <v>6.9734676989934102E-2</v>
      </c>
      <c r="P12" s="85">
        <f t="shared" si="2"/>
        <v>3.7549441456118354E-2</v>
      </c>
      <c r="Q12" s="86"/>
      <c r="R12" s="87">
        <f t="shared" si="3"/>
        <v>0.79046210947264173</v>
      </c>
      <c r="S12" s="87">
        <f t="shared" si="0"/>
        <v>0.73834215635272493</v>
      </c>
      <c r="T12" s="87">
        <f t="shared" si="0"/>
        <v>0.84715015720169862</v>
      </c>
      <c r="V12" s="30">
        <v>0.3</v>
      </c>
      <c r="Y12" s="128">
        <v>4</v>
      </c>
      <c r="Z12" s="129">
        <v>0.2</v>
      </c>
      <c r="AA12" s="130">
        <v>7.4999999999999997E-3</v>
      </c>
      <c r="AD12" s="119" t="s">
        <v>99</v>
      </c>
    </row>
    <row r="13" spans="2:33" ht="19" customHeight="1" x14ac:dyDescent="0.35">
      <c r="B13" s="10">
        <v>4</v>
      </c>
      <c r="C13" s="108">
        <v>5.8913734027256748E-2</v>
      </c>
      <c r="D13" s="109">
        <v>4.2801865933243866E-2</v>
      </c>
      <c r="E13" s="44">
        <v>3.0194075174079682E-2</v>
      </c>
      <c r="F13" s="44">
        <v>2.6282424027266327E-2</v>
      </c>
      <c r="G13" s="44">
        <v>4.6079099376705734E-2</v>
      </c>
      <c r="H13" s="44">
        <v>2.4801900103754493E-2</v>
      </c>
      <c r="I13" s="44">
        <f t="shared" si="5"/>
        <v>3.1020066309586092E-2</v>
      </c>
      <c r="J13" s="110">
        <f t="shared" si="4"/>
        <v>-6.2040132619172184E-3</v>
      </c>
      <c r="K13" s="111">
        <f t="shared" si="6"/>
        <v>5.2709720765339529E-2</v>
      </c>
      <c r="M13" s="2">
        <v>6</v>
      </c>
      <c r="N13" s="85">
        <v>5.4429473962999797E-2</v>
      </c>
      <c r="O13" s="85">
        <f t="shared" si="1"/>
        <v>7.0758316151899744E-2</v>
      </c>
      <c r="P13" s="85">
        <f t="shared" si="2"/>
        <v>3.8100631774099857E-2</v>
      </c>
      <c r="Q13" s="86"/>
      <c r="R13" s="87">
        <f t="shared" si="3"/>
        <v>0.74714268062703337</v>
      </c>
      <c r="S13" s="87">
        <f t="shared" si="0"/>
        <v>0.68658923774429881</v>
      </c>
      <c r="T13" s="87">
        <f t="shared" si="0"/>
        <v>0.8141098241957393</v>
      </c>
      <c r="V13" s="30">
        <v>0.3</v>
      </c>
      <c r="Y13" s="128">
        <v>5</v>
      </c>
      <c r="Z13" s="129">
        <v>0.2</v>
      </c>
      <c r="AA13" s="130">
        <v>7.4999999999999997E-3</v>
      </c>
      <c r="AD13" s="84"/>
    </row>
    <row r="14" spans="2:33" ht="19" customHeight="1" thickBot="1" x14ac:dyDescent="0.4">
      <c r="B14" s="10">
        <v>5</v>
      </c>
      <c r="C14" s="112">
        <v>5.9919658469672843E-2</v>
      </c>
      <c r="D14" s="113">
        <v>4.3392108578368171E-2</v>
      </c>
      <c r="E14" s="45">
        <v>3.0660586676325652E-2</v>
      </c>
      <c r="F14" s="45">
        <v>2.6326168469682276E-2</v>
      </c>
      <c r="G14" s="45">
        <v>4.6257969179724689E-2</v>
      </c>
      <c r="H14" s="45">
        <v>2.5173121208572402E-2</v>
      </c>
      <c r="I14" s="45">
        <f t="shared" si="5"/>
        <v>3.1387996233237125E-2</v>
      </c>
      <c r="J14" s="114">
        <f t="shared" si="4"/>
        <v>-6.2775992466474256E-3</v>
      </c>
      <c r="K14" s="115">
        <f t="shared" si="6"/>
        <v>5.3642059223025416E-2</v>
      </c>
      <c r="M14" s="2">
        <v>7</v>
      </c>
      <c r="N14" s="85">
        <v>5.5128409293220271E-2</v>
      </c>
      <c r="O14" s="85">
        <f t="shared" si="1"/>
        <v>7.1666932081186352E-2</v>
      </c>
      <c r="P14" s="85">
        <f t="shared" si="2"/>
        <v>3.858988650525419E-2</v>
      </c>
      <c r="Q14" s="86"/>
      <c r="R14" s="87">
        <f t="shared" si="3"/>
        <v>0.70552993041144274</v>
      </c>
      <c r="S14" s="87">
        <f t="shared" si="0"/>
        <v>0.6376921991897847</v>
      </c>
      <c r="T14" s="87">
        <f t="shared" si="0"/>
        <v>0.78183196039903347</v>
      </c>
      <c r="V14" s="30">
        <v>0.3</v>
      </c>
      <c r="Y14" s="128">
        <v>6</v>
      </c>
      <c r="Z14" s="129">
        <v>0.2</v>
      </c>
      <c r="AA14" s="130">
        <v>7.4999999999999997E-3</v>
      </c>
      <c r="AC14" s="28"/>
      <c r="AD14" s="84"/>
    </row>
    <row r="15" spans="2:33" ht="19" customHeight="1" x14ac:dyDescent="0.35">
      <c r="B15" s="10">
        <v>6</v>
      </c>
      <c r="C15" s="108">
        <v>6.0748928094798149E-2</v>
      </c>
      <c r="D15" s="109">
        <v>4.3961149306139369E-2</v>
      </c>
      <c r="E15" s="44">
        <v>3.0823061451671796E-2</v>
      </c>
      <c r="F15" s="44">
        <v>2.6348308094807038E-2</v>
      </c>
      <c r="G15" s="44">
        <v>4.6437876093011532E-2</v>
      </c>
      <c r="H15" s="44">
        <v>2.5256563783365937E-2</v>
      </c>
      <c r="I15" s="49">
        <f t="shared" si="5"/>
        <v>3.1597270658996035E-2</v>
      </c>
      <c r="J15" s="110">
        <f t="shared" si="4"/>
        <v>-6.3194541317992074E-3</v>
      </c>
      <c r="K15" s="116">
        <f t="shared" si="6"/>
        <v>5.4429473962998944E-2</v>
      </c>
      <c r="M15" s="2">
        <v>8</v>
      </c>
      <c r="N15" s="85">
        <v>5.5728150522960984E-2</v>
      </c>
      <c r="O15" s="85">
        <f t="shared" si="1"/>
        <v>6.4087373101405123E-2</v>
      </c>
      <c r="P15" s="85">
        <f t="shared" si="2"/>
        <v>4.7368927944516838E-2</v>
      </c>
      <c r="Q15" s="86"/>
      <c r="R15" s="87">
        <f t="shared" si="3"/>
        <v>0.66582367753371097</v>
      </c>
      <c r="S15" s="87">
        <f t="shared" si="0"/>
        <v>0.62758178084160265</v>
      </c>
      <c r="T15" s="87">
        <f t="shared" si="0"/>
        <v>0.7067280970443528</v>
      </c>
      <c r="V15" s="29">
        <v>0.15</v>
      </c>
      <c r="Y15" s="128">
        <v>7</v>
      </c>
      <c r="Z15" s="129">
        <v>0.2</v>
      </c>
      <c r="AA15" s="130">
        <v>7.4999999999999997E-3</v>
      </c>
      <c r="AC15" s="28"/>
      <c r="AD15" s="84"/>
    </row>
    <row r="16" spans="2:33" ht="19" customHeight="1" x14ac:dyDescent="0.35">
      <c r="B16" s="10">
        <v>7</v>
      </c>
      <c r="C16" s="108">
        <v>6.1452004612852384E-2</v>
      </c>
      <c r="D16" s="109">
        <v>4.4188111225217819E-2</v>
      </c>
      <c r="E16" s="44">
        <v>3.0762555234314259E-2</v>
      </c>
      <c r="F16" s="44">
        <v>2.6339854612861258E-2</v>
      </c>
      <c r="G16" s="44">
        <v>4.6379422884322619E-2</v>
      </c>
      <c r="H16" s="44">
        <v>2.5181385320268035E-2</v>
      </c>
      <c r="I16" s="44">
        <f t="shared" si="5"/>
        <v>3.1617976598165343E-2</v>
      </c>
      <c r="J16" s="110">
        <f t="shared" si="4"/>
        <v>-6.3235953196330687E-3</v>
      </c>
      <c r="K16" s="111">
        <f t="shared" si="6"/>
        <v>5.5128409293219313E-2</v>
      </c>
      <c r="M16" s="2">
        <v>9</v>
      </c>
      <c r="N16" s="85">
        <v>5.6255875129926691E-2</v>
      </c>
      <c r="O16" s="85">
        <f t="shared" si="1"/>
        <v>6.4694256399415687E-2</v>
      </c>
      <c r="P16" s="85">
        <f t="shared" si="2"/>
        <v>4.7817493860437689E-2</v>
      </c>
      <c r="Q16" s="86"/>
      <c r="R16" s="87">
        <f t="shared" si="3"/>
        <v>0.62800388490464476</v>
      </c>
      <c r="S16" s="87">
        <f t="shared" si="0"/>
        <v>0.58693263021420217</v>
      </c>
      <c r="T16" s="87">
        <f t="shared" si="0"/>
        <v>0.67231378797249042</v>
      </c>
      <c r="V16" s="29">
        <v>0.15</v>
      </c>
      <c r="Y16" s="128">
        <v>8</v>
      </c>
      <c r="Z16" s="129">
        <v>0.2</v>
      </c>
      <c r="AA16" s="130">
        <v>7.4999999999999997E-3</v>
      </c>
      <c r="AC16" s="28"/>
      <c r="AD16" s="84"/>
    </row>
    <row r="17" spans="2:27" ht="19" customHeight="1" x14ac:dyDescent="0.35">
      <c r="B17" s="10">
        <v>8</v>
      </c>
      <c r="C17" s="108">
        <v>6.2050834061361693E-2</v>
      </c>
      <c r="D17" s="109">
        <v>4.4577681818364079E-2</v>
      </c>
      <c r="E17" s="44">
        <v>3.0544521727818408E-2</v>
      </c>
      <c r="F17" s="44">
        <v>2.6293334061370244E-2</v>
      </c>
      <c r="G17" s="44">
        <v>4.6091086227877609E-2</v>
      </c>
      <c r="H17" s="44">
        <v>2.5038133160477205E-2</v>
      </c>
      <c r="I17" s="44">
        <f t="shared" si="5"/>
        <v>3.1613417692007484E-2</v>
      </c>
      <c r="J17" s="110">
        <f t="shared" si="4"/>
        <v>-6.3226835384014969E-3</v>
      </c>
      <c r="K17" s="111">
        <f t="shared" si="6"/>
        <v>5.5728150522960193E-2</v>
      </c>
      <c r="M17" s="2">
        <v>10</v>
      </c>
      <c r="N17" s="85">
        <v>5.6706267937866928E-2</v>
      </c>
      <c r="O17" s="85">
        <f t="shared" si="1"/>
        <v>6.5212208128546958E-2</v>
      </c>
      <c r="P17" s="85">
        <f t="shared" si="2"/>
        <v>4.820032774718689E-2</v>
      </c>
      <c r="Q17" s="86"/>
      <c r="R17" s="87">
        <f t="shared" si="3"/>
        <v>0.5921535086297347</v>
      </c>
      <c r="S17" s="87">
        <f t="shared" si="0"/>
        <v>0.54872748786489478</v>
      </c>
      <c r="T17" s="87">
        <f t="shared" si="0"/>
        <v>0.63940972008350239</v>
      </c>
      <c r="V17" s="29">
        <v>0.15</v>
      </c>
      <c r="Y17" s="128">
        <v>9</v>
      </c>
      <c r="Z17" s="129">
        <v>0.2</v>
      </c>
      <c r="AA17" s="130">
        <v>7.4999999999999997E-3</v>
      </c>
    </row>
    <row r="18" spans="2:27" ht="19" customHeight="1" thickBot="1" x14ac:dyDescent="0.4">
      <c r="B18" s="10">
        <v>9</v>
      </c>
      <c r="C18" s="108">
        <v>6.2559502869076633E-2</v>
      </c>
      <c r="D18" s="109">
        <v>4.476541696022962E-2</v>
      </c>
      <c r="E18" s="44">
        <v>3.02736399358976E-2</v>
      </c>
      <c r="F18" s="44">
        <v>2.6196942869085138E-2</v>
      </c>
      <c r="G18" s="44">
        <v>4.5711405144377881E-2</v>
      </c>
      <c r="H18" s="44">
        <v>2.4836555017802686E-2</v>
      </c>
      <c r="I18" s="44">
        <f t="shared" si="5"/>
        <v>3.1518138695753761E-2</v>
      </c>
      <c r="J18" s="110">
        <f t="shared" si="4"/>
        <v>-6.3036277391507528E-3</v>
      </c>
      <c r="K18" s="111">
        <f t="shared" si="6"/>
        <v>5.6255875129925879E-2</v>
      </c>
      <c r="M18" s="2">
        <v>11</v>
      </c>
      <c r="N18" s="85">
        <v>5.6982097982757551E-2</v>
      </c>
      <c r="O18" s="85">
        <f t="shared" si="1"/>
        <v>6.5529412680171178E-2</v>
      </c>
      <c r="P18" s="85">
        <f t="shared" si="2"/>
        <v>4.8434783285343917E-2</v>
      </c>
      <c r="Q18" s="86"/>
      <c r="R18" s="87">
        <f t="shared" si="3"/>
        <v>0.55884306579858045</v>
      </c>
      <c r="S18" s="87">
        <f t="shared" si="0"/>
        <v>0.51352649403742701</v>
      </c>
      <c r="T18" s="87">
        <f t="shared" si="0"/>
        <v>0.60857636407820237</v>
      </c>
      <c r="V18" s="29">
        <v>0.15</v>
      </c>
      <c r="Y18" s="131">
        <v>10</v>
      </c>
      <c r="Z18" s="132">
        <v>0.2</v>
      </c>
      <c r="AA18" s="133">
        <v>7.4999999999999997E-3</v>
      </c>
    </row>
    <row r="19" spans="2:27" ht="19" customHeight="1" thickBot="1" x14ac:dyDescent="0.4">
      <c r="B19" s="11">
        <v>10</v>
      </c>
      <c r="C19" s="112">
        <v>6.2987876758699102E-2</v>
      </c>
      <c r="D19" s="113">
        <v>4.4980872274718475E-2</v>
      </c>
      <c r="E19" s="45">
        <v>3.0025442176277561E-2</v>
      </c>
      <c r="F19" s="45">
        <v>2.6050826758707402E-2</v>
      </c>
      <c r="G19" s="45">
        <v>4.534056179432322E-2</v>
      </c>
      <c r="H19" s="45">
        <v>2.4575035206957585E-2</v>
      </c>
      <c r="I19" s="45">
        <f t="shared" si="5"/>
        <v>3.1408044104165256E-2</v>
      </c>
      <c r="J19" s="114">
        <f t="shared" si="4"/>
        <v>-6.2816088208330519E-3</v>
      </c>
      <c r="K19" s="117">
        <f t="shared" si="6"/>
        <v>5.6706267937866053E-2</v>
      </c>
      <c r="M19" s="2">
        <v>12</v>
      </c>
      <c r="N19" s="85">
        <v>5.7115437138753888E-2</v>
      </c>
      <c r="O19" s="85">
        <f t="shared" si="1"/>
        <v>6.5682752709566972E-2</v>
      </c>
      <c r="P19" s="85">
        <f t="shared" si="2"/>
        <v>4.8548121567940805E-2</v>
      </c>
      <c r="Q19" s="86"/>
      <c r="R19" s="87">
        <f t="shared" si="3"/>
        <v>0.52794931234428755</v>
      </c>
      <c r="S19" s="87">
        <f t="shared" si="0"/>
        <v>0.481148042632144</v>
      </c>
      <c r="T19" s="87">
        <f t="shared" si="0"/>
        <v>0.57974069194271427</v>
      </c>
      <c r="V19" s="29">
        <v>0.15</v>
      </c>
    </row>
    <row r="20" spans="2:27" ht="19" customHeight="1" x14ac:dyDescent="0.35">
      <c r="M20" s="2">
        <v>13</v>
      </c>
      <c r="N20" s="85">
        <v>5.7155346712460586E-2</v>
      </c>
      <c r="O20" s="85">
        <f t="shared" si="1"/>
        <v>6.5728648719329666E-2</v>
      </c>
      <c r="P20" s="85">
        <f t="shared" si="2"/>
        <v>4.85820447055915E-2</v>
      </c>
      <c r="Q20" s="86"/>
      <c r="R20" s="87">
        <f t="shared" si="3"/>
        <v>0.49918883933189762</v>
      </c>
      <c r="S20" s="87">
        <f t="shared" si="0"/>
        <v>0.45124976944903811</v>
      </c>
      <c r="T20" s="87">
        <f t="shared" si="0"/>
        <v>0.55267496127398019</v>
      </c>
      <c r="V20" s="29">
        <v>0.15</v>
      </c>
    </row>
    <row r="21" spans="2:27" ht="19" customHeight="1" x14ac:dyDescent="0.35">
      <c r="M21" s="2">
        <v>14</v>
      </c>
      <c r="N21" s="85">
        <v>5.713425849612408E-2</v>
      </c>
      <c r="O21" s="85">
        <f t="shared" si="1"/>
        <v>6.5704397270542683E-2</v>
      </c>
      <c r="P21" s="85">
        <f t="shared" si="2"/>
        <v>4.8564119721705469E-2</v>
      </c>
      <c r="Q21" s="86"/>
      <c r="R21" s="87">
        <f t="shared" si="3"/>
        <v>0.47232726146073367</v>
      </c>
      <c r="S21" s="87">
        <f t="shared" si="0"/>
        <v>0.4235491069366652</v>
      </c>
      <c r="T21" s="87">
        <f t="shared" si="0"/>
        <v>0.5271905272830596</v>
      </c>
      <c r="V21" s="29">
        <v>0.15</v>
      </c>
    </row>
    <row r="22" spans="2:27" ht="19" customHeight="1" x14ac:dyDescent="0.35">
      <c r="M22" s="2">
        <v>15</v>
      </c>
      <c r="N22" s="85">
        <v>5.7073902315349923E-2</v>
      </c>
      <c r="O22" s="85">
        <f t="shared" si="1"/>
        <v>6.5634987662652411E-2</v>
      </c>
      <c r="P22" s="85">
        <f t="shared" si="2"/>
        <v>4.8512816968047434E-2</v>
      </c>
      <c r="Q22" s="86"/>
      <c r="R22" s="87">
        <f t="shared" si="3"/>
        <v>0.44716974596105336</v>
      </c>
      <c r="S22" s="87">
        <f t="shared" si="0"/>
        <v>0.39781134903443621</v>
      </c>
      <c r="T22" s="87">
        <f t="shared" si="0"/>
        <v>0.50313058357946294</v>
      </c>
      <c r="V22" s="29">
        <v>0.15</v>
      </c>
    </row>
    <row r="23" spans="2:27" ht="19" customHeight="1" x14ac:dyDescent="0.35">
      <c r="B23" s="5"/>
      <c r="C23" s="2" t="s">
        <v>5</v>
      </c>
      <c r="D23" s="140" t="s">
        <v>82</v>
      </c>
      <c r="E23" s="141"/>
      <c r="F23" s="141"/>
      <c r="G23" s="141"/>
      <c r="H23" s="141"/>
      <c r="I23" s="142"/>
      <c r="K23" s="143" t="s">
        <v>20</v>
      </c>
      <c r="M23" s="2">
        <v>16</v>
      </c>
      <c r="N23" s="85">
        <v>5.6988968159346509E-2</v>
      </c>
      <c r="O23" s="85">
        <f t="shared" si="1"/>
        <v>6.5537313383248474E-2</v>
      </c>
      <c r="P23" s="85">
        <f t="shared" si="2"/>
        <v>4.844062293544453E-2</v>
      </c>
      <c r="Q23" s="86"/>
      <c r="R23" s="87">
        <f t="shared" si="3"/>
        <v>0.42355318709062234</v>
      </c>
      <c r="S23" s="87">
        <f t="shared" si="0"/>
        <v>0.37383996698090682</v>
      </c>
      <c r="T23" s="87">
        <f t="shared" si="0"/>
        <v>0.48036403384014381</v>
      </c>
      <c r="V23" s="29">
        <v>0.15</v>
      </c>
    </row>
    <row r="24" spans="2:27" ht="19" customHeight="1" x14ac:dyDescent="0.35">
      <c r="B24" s="3"/>
      <c r="C24" s="4" t="s">
        <v>1</v>
      </c>
      <c r="D24" s="6" t="s">
        <v>0</v>
      </c>
      <c r="E24" s="6" t="s">
        <v>13</v>
      </c>
      <c r="F24" s="6" t="s">
        <v>2</v>
      </c>
      <c r="G24" s="6" t="s">
        <v>3</v>
      </c>
      <c r="H24" s="6" t="s">
        <v>68</v>
      </c>
      <c r="I24" s="7" t="s">
        <v>6</v>
      </c>
      <c r="J24" s="8" t="s">
        <v>7</v>
      </c>
      <c r="K24" s="144"/>
      <c r="M24" s="2">
        <v>17</v>
      </c>
      <c r="N24" s="85">
        <v>5.6889434697488639E-2</v>
      </c>
      <c r="O24" s="85">
        <f t="shared" si="1"/>
        <v>6.5422849902111932E-2</v>
      </c>
      <c r="P24" s="85">
        <f t="shared" si="2"/>
        <v>4.8356019492865339E-2</v>
      </c>
      <c r="Q24" s="86"/>
      <c r="R24" s="87">
        <f t="shared" si="3"/>
        <v>0.4013398818763903</v>
      </c>
      <c r="S24" s="87">
        <f t="shared" si="0"/>
        <v>0.35146888874397125</v>
      </c>
      <c r="T24" s="87">
        <f t="shared" si="0"/>
        <v>0.45878045991273336</v>
      </c>
      <c r="V24" s="29">
        <v>0.15</v>
      </c>
    </row>
    <row r="25" spans="2:27" ht="19" customHeight="1" thickBot="1" x14ac:dyDescent="0.4">
      <c r="B25" s="25">
        <v>20820829</v>
      </c>
      <c r="C25" s="2"/>
      <c r="D25" s="2"/>
      <c r="E25" s="2"/>
      <c r="F25" s="2"/>
      <c r="G25" s="2"/>
      <c r="H25" s="2"/>
      <c r="I25" s="2"/>
      <c r="J25" s="2"/>
      <c r="M25" s="2">
        <v>18</v>
      </c>
      <c r="N25" s="85">
        <v>5.6782084985434134E-2</v>
      </c>
      <c r="O25" s="85">
        <f t="shared" si="1"/>
        <v>6.5299397733249248E-2</v>
      </c>
      <c r="P25" s="85">
        <f t="shared" si="2"/>
        <v>4.8264772237619012E-2</v>
      </c>
      <c r="Q25" s="86"/>
      <c r="R25" s="87">
        <f t="shared" si="3"/>
        <v>0.38041248272844325</v>
      </c>
      <c r="S25" s="87">
        <f t="shared" si="0"/>
        <v>0.33055640288415478</v>
      </c>
      <c r="T25" s="87">
        <f t="shared" si="0"/>
        <v>0.43828605553502381</v>
      </c>
      <c r="V25" s="29">
        <v>0.15</v>
      </c>
    </row>
    <row r="26" spans="2:27" ht="19" customHeight="1" x14ac:dyDescent="0.35">
      <c r="B26" s="9">
        <v>1</v>
      </c>
      <c r="C26" s="104">
        <v>5.4468999999998186E-2</v>
      </c>
      <c r="D26" s="105">
        <v>3.8979798527230484E-2</v>
      </c>
      <c r="E26" s="105">
        <v>2.5154601910163471E-2</v>
      </c>
      <c r="F26" s="43">
        <v>2.5901499863346313E-2</v>
      </c>
      <c r="G26" s="43">
        <v>4.2112514783412207E-2</v>
      </c>
      <c r="H26" s="43">
        <v>1.9759000000002372E-2</v>
      </c>
      <c r="I26" s="43">
        <f>IF(  ABS( MAX( D26:H26 ) )  &gt;  ABS(  MIN(D26:H26 ) ),
                                                 (  SUM(D26:H26) - ABS( MAX(D26:H26) ) ) / 4,
                                                  (  SUM(D26:H26) +  ABS( MIN(D26:H26)  )  )   / 4 )</f>
        <v>2.7448725075185657E-2</v>
      </c>
      <c r="J26" s="106">
        <f t="shared" ref="J26:J35" si="7" xml:space="preserve"> IF( I26 &gt; 0, MAX( -$AA9, -I26*$Z9 ), MIN( $AA9, -I26*$Z9 )  )</f>
        <v>-5.489745015037132E-3</v>
      </c>
      <c r="K26" s="107">
        <f>C26+J26</f>
        <v>4.8979254984961057E-2</v>
      </c>
      <c r="M26" s="2">
        <v>19</v>
      </c>
      <c r="N26" s="85">
        <v>5.6671512231376786E-2</v>
      </c>
      <c r="O26" s="85">
        <f t="shared" si="1"/>
        <v>6.5172239066083298E-2</v>
      </c>
      <c r="P26" s="85">
        <f t="shared" si="2"/>
        <v>4.8170785396670267E-2</v>
      </c>
      <c r="Q26" s="86"/>
      <c r="R26" s="87">
        <f t="shared" si="3"/>
        <v>0.36066999825083501</v>
      </c>
      <c r="S26" s="87">
        <f t="shared" si="0"/>
        <v>0.31098036968121695</v>
      </c>
      <c r="T26" s="87">
        <f t="shared" si="0"/>
        <v>0.41880037186710584</v>
      </c>
      <c r="V26" s="29">
        <v>0.15</v>
      </c>
    </row>
    <row r="27" spans="2:27" ht="19" customHeight="1" x14ac:dyDescent="0.35">
      <c r="B27" s="10">
        <v>2</v>
      </c>
      <c r="C27" s="108">
        <v>5.529934973009909E-2</v>
      </c>
      <c r="D27" s="109">
        <v>3.9707890050947103E-2</v>
      </c>
      <c r="E27" s="44">
        <v>2.6658006500331899E-2</v>
      </c>
      <c r="F27" s="44">
        <v>2.5378359119878846E-2</v>
      </c>
      <c r="G27" s="44">
        <v>4.2993011566675454E-2</v>
      </c>
      <c r="H27" s="44">
        <v>2.2002475244764286E-2</v>
      </c>
      <c r="I27" s="44">
        <f t="shared" ref="I27:I35" si="8">IF(  ABS( MAX( D27:H27 ) )  &gt;  ABS(  MIN(D27:H27 ) ),
                                                 (  SUM(D27:H27) - ABS( MAX(D27:H27) ) ) / 4,
                                                  (  SUM(D27:H27) +  ABS( MIN(D27:H27)  )  )   / 4 )</f>
        <v>2.8436682728980534E-2</v>
      </c>
      <c r="J27" s="110">
        <f t="shared" si="7"/>
        <v>-5.6873365457961074E-3</v>
      </c>
      <c r="K27" s="111">
        <f t="shared" ref="K27:K35" si="9">C27+J27</f>
        <v>4.9612013184302986E-2</v>
      </c>
      <c r="M27" s="2">
        <v>20</v>
      </c>
      <c r="N27" s="85">
        <v>5.6560797785589312E-2</v>
      </c>
      <c r="O27" s="85">
        <f t="shared" si="1"/>
        <v>6.5044917453427706E-2</v>
      </c>
      <c r="P27" s="85">
        <f t="shared" si="2"/>
        <v>4.8076678117750911E-2</v>
      </c>
      <c r="Q27" s="86"/>
      <c r="R27" s="87">
        <f t="shared" si="3"/>
        <v>0.34202463744070105</v>
      </c>
      <c r="S27" s="87">
        <f t="shared" si="0"/>
        <v>0.29263446792416287</v>
      </c>
      <c r="T27" s="87">
        <f t="shared" si="0"/>
        <v>0.40025372813930887</v>
      </c>
      <c r="V27" s="29">
        <v>0.15</v>
      </c>
    </row>
    <row r="28" spans="2:27" ht="19" customHeight="1" x14ac:dyDescent="0.35">
      <c r="B28" s="10">
        <v>3</v>
      </c>
      <c r="C28" s="108">
        <v>5.6792420138325195E-2</v>
      </c>
      <c r="D28" s="109">
        <v>4.0892565726863728E-2</v>
      </c>
      <c r="E28" s="44">
        <v>2.8251619046280041E-2</v>
      </c>
      <c r="F28" s="44">
        <v>2.5395475112076182E-2</v>
      </c>
      <c r="G28" s="44">
        <v>4.387184455120674E-2</v>
      </c>
      <c r="H28" s="44">
        <v>2.3369007330293678E-2</v>
      </c>
      <c r="I28" s="44">
        <f t="shared" si="8"/>
        <v>2.9477166803878407E-2</v>
      </c>
      <c r="J28" s="110">
        <f t="shared" si="7"/>
        <v>-5.8954333607756822E-3</v>
      </c>
      <c r="K28" s="111">
        <f t="shared" si="9"/>
        <v>5.0896986777549516E-2</v>
      </c>
      <c r="M28" s="2">
        <v>21</v>
      </c>
      <c r="N28" s="85">
        <v>5.6451974104519298E-2</v>
      </c>
      <c r="O28" s="85">
        <f t="shared" si="1"/>
        <v>6.4919770220197182E-2</v>
      </c>
      <c r="P28" s="85">
        <f t="shared" si="2"/>
        <v>4.7984177988841401E-2</v>
      </c>
      <c r="Q28" s="86"/>
      <c r="R28" s="87">
        <f t="shared" si="3"/>
        <v>0.32439932429570595</v>
      </c>
      <c r="S28" s="87">
        <f t="shared" si="0"/>
        <v>0.2754252545519883</v>
      </c>
      <c r="T28" s="87">
        <f t="shared" si="0"/>
        <v>0.38258515878741278</v>
      </c>
      <c r="V28" s="29">
        <v>0.15</v>
      </c>
    </row>
    <row r="29" spans="2:27" ht="19" customHeight="1" x14ac:dyDescent="0.35">
      <c r="B29" s="10">
        <v>4</v>
      </c>
      <c r="C29" s="108">
        <v>5.8160585441819235E-2</v>
      </c>
      <c r="D29" s="109">
        <v>4.1951015887376819E-2</v>
      </c>
      <c r="E29" s="44">
        <v>2.9349722447846949E-2</v>
      </c>
      <c r="F29" s="44">
        <v>2.5474685026250832E-2</v>
      </c>
      <c r="G29" s="44">
        <v>4.4468066429688147E-2</v>
      </c>
      <c r="H29" s="44">
        <v>2.4208369553486708E-2</v>
      </c>
      <c r="I29" s="44">
        <f t="shared" si="8"/>
        <v>3.0245948228740327E-2</v>
      </c>
      <c r="J29" s="110">
        <f t="shared" si="7"/>
        <v>-6.0491896457480661E-3</v>
      </c>
      <c r="K29" s="111">
        <f t="shared" si="9"/>
        <v>5.2111395796071172E-2</v>
      </c>
      <c r="M29" s="2">
        <v>22</v>
      </c>
      <c r="N29" s="85">
        <v>5.6346344210555399E-2</v>
      </c>
      <c r="O29" s="85">
        <f t="shared" si="1"/>
        <v>6.4798295842138698E-2</v>
      </c>
      <c r="P29" s="85">
        <f t="shared" si="2"/>
        <v>4.7894392578972086E-2</v>
      </c>
      <c r="Q29" s="86"/>
      <c r="R29" s="87">
        <f t="shared" si="3"/>
        <v>0.30772574126245111</v>
      </c>
      <c r="S29" s="87">
        <f t="shared" si="0"/>
        <v>0.25926985864307778</v>
      </c>
      <c r="T29" s="87">
        <f t="shared" si="0"/>
        <v>0.36574078902588442</v>
      </c>
      <c r="V29" s="29">
        <v>0.15</v>
      </c>
    </row>
    <row r="30" spans="2:27" ht="19" customHeight="1" thickBot="1" x14ac:dyDescent="0.4">
      <c r="B30" s="10">
        <v>5</v>
      </c>
      <c r="C30" s="112">
        <v>5.911219819204705E-2</v>
      </c>
      <c r="D30" s="113">
        <v>4.2695592284252237E-2</v>
      </c>
      <c r="E30" s="45">
        <v>2.9705402756398103E-2</v>
      </c>
      <c r="F30" s="45">
        <v>2.5340861774841628E-2</v>
      </c>
      <c r="G30" s="45">
        <v>4.4643006848571032E-2</v>
      </c>
      <c r="H30" s="45">
        <v>2.44987150812217E-2</v>
      </c>
      <c r="I30" s="45">
        <f t="shared" si="8"/>
        <v>3.0560142974178417E-2</v>
      </c>
      <c r="J30" s="114">
        <f t="shared" si="7"/>
        <v>-6.1120285948356836E-3</v>
      </c>
      <c r="K30" s="115">
        <f t="shared" si="9"/>
        <v>5.3000169597211363E-2</v>
      </c>
      <c r="M30" s="2">
        <v>23</v>
      </c>
      <c r="N30" s="85">
        <v>5.6244703979638766E-2</v>
      </c>
      <c r="O30" s="85">
        <f t="shared" si="1"/>
        <v>6.4681409576584581E-2</v>
      </c>
      <c r="P30" s="85">
        <f t="shared" si="2"/>
        <v>4.7807998382692951E-2</v>
      </c>
      <c r="Q30" s="86"/>
      <c r="R30" s="87">
        <f t="shared" si="3"/>
        <v>0.29194278780366339</v>
      </c>
      <c r="S30" s="87">
        <f t="shared" si="0"/>
        <v>0.24409416876215673</v>
      </c>
      <c r="T30" s="87">
        <f t="shared" si="0"/>
        <v>0.34967255031588795</v>
      </c>
      <c r="V30" s="29">
        <v>0.15</v>
      </c>
    </row>
    <row r="31" spans="2:27" ht="19" customHeight="1" x14ac:dyDescent="0.35">
      <c r="B31" s="10">
        <v>6</v>
      </c>
      <c r="C31" s="108">
        <v>5.9869958499643605E-2</v>
      </c>
      <c r="D31" s="109">
        <v>4.3191972902120401E-2</v>
      </c>
      <c r="E31" s="44">
        <v>2.9848957929726971E-2</v>
      </c>
      <c r="F31" s="44">
        <v>2.519697438742341E-2</v>
      </c>
      <c r="G31" s="44">
        <v>4.4881345986558907E-2</v>
      </c>
      <c r="H31" s="44">
        <v>2.4524340936032729E-2</v>
      </c>
      <c r="I31" s="49">
        <f t="shared" si="8"/>
        <v>3.0690561538825878E-2</v>
      </c>
      <c r="J31" s="110">
        <f t="shared" si="7"/>
        <v>-6.1381123077651756E-3</v>
      </c>
      <c r="K31" s="116">
        <f t="shared" si="9"/>
        <v>5.373184619187843E-2</v>
      </c>
      <c r="M31" s="2">
        <v>24</v>
      </c>
      <c r="N31" s="85">
        <v>5.6147497818997527E-2</v>
      </c>
      <c r="O31" s="85">
        <f t="shared" si="1"/>
        <v>6.4569622491847153E-2</v>
      </c>
      <c r="P31" s="85">
        <f t="shared" si="2"/>
        <v>4.7725373146147894E-2</v>
      </c>
      <c r="Q31" s="86"/>
      <c r="R31" s="87">
        <f t="shared" si="3"/>
        <v>0.27699536379462736</v>
      </c>
      <c r="S31" s="87">
        <f t="shared" si="0"/>
        <v>0.22983140328842852</v>
      </c>
      <c r="T31" s="87">
        <f t="shared" si="0"/>
        <v>0.33433716428095117</v>
      </c>
      <c r="V31" s="29">
        <v>0.15</v>
      </c>
    </row>
    <row r="32" spans="2:27" ht="19" customHeight="1" x14ac:dyDescent="0.35">
      <c r="B32" s="10">
        <v>7</v>
      </c>
      <c r="C32" s="108">
        <v>6.051687573084541E-2</v>
      </c>
      <c r="D32" s="109">
        <v>4.3628903316361933E-2</v>
      </c>
      <c r="E32" s="44">
        <v>2.9845636381990559E-2</v>
      </c>
      <c r="F32" s="44">
        <v>2.5087360422586524E-2</v>
      </c>
      <c r="G32" s="44">
        <v>4.4737725394149441E-2</v>
      </c>
      <c r="H32" s="44">
        <v>2.4441572552321267E-2</v>
      </c>
      <c r="I32" s="44">
        <f t="shared" si="8"/>
        <v>3.0750868168315071E-2</v>
      </c>
      <c r="J32" s="110">
        <f t="shared" si="7"/>
        <v>-6.1501736336630145E-3</v>
      </c>
      <c r="K32" s="111">
        <f t="shared" si="9"/>
        <v>5.4366702097182397E-2</v>
      </c>
      <c r="M32" s="2">
        <v>25</v>
      </c>
      <c r="N32" s="85">
        <v>5.6054928211572097E-2</v>
      </c>
      <c r="O32" s="85">
        <f t="shared" si="1"/>
        <v>6.4463167443307906E-2</v>
      </c>
      <c r="P32" s="85">
        <f t="shared" si="2"/>
        <v>4.7646688979836281E-2</v>
      </c>
      <c r="Q32" s="86"/>
      <c r="R32" s="87">
        <f t="shared" si="3"/>
        <v>0.26283340661366944</v>
      </c>
      <c r="S32" s="87">
        <f t="shared" si="0"/>
        <v>0.21642097781218866</v>
      </c>
      <c r="T32" s="87">
        <f t="shared" si="0"/>
        <v>0.3196953380005978</v>
      </c>
      <c r="V32" s="29">
        <v>0.15</v>
      </c>
    </row>
    <row r="33" spans="2:22" ht="19" customHeight="1" x14ac:dyDescent="0.35">
      <c r="B33" s="10">
        <v>8</v>
      </c>
      <c r="C33" s="108">
        <v>6.1074366651721723E-2</v>
      </c>
      <c r="D33" s="109">
        <v>4.3813054334407076E-2</v>
      </c>
      <c r="E33" s="44">
        <v>2.968535785155435E-2</v>
      </c>
      <c r="F33" s="44">
        <v>2.4988914641734583E-2</v>
      </c>
      <c r="G33" s="44">
        <v>4.4540240690080779E-2</v>
      </c>
      <c r="H33" s="44">
        <v>2.4277574278750436E-2</v>
      </c>
      <c r="I33" s="44">
        <f t="shared" si="8"/>
        <v>3.0691225276611611E-2</v>
      </c>
      <c r="J33" s="110">
        <f t="shared" si="7"/>
        <v>-6.1382450553223228E-3</v>
      </c>
      <c r="K33" s="111">
        <f t="shared" si="9"/>
        <v>5.49361215963994E-2</v>
      </c>
      <c r="M33" s="2">
        <v>26</v>
      </c>
      <c r="N33" s="85">
        <v>5.5967033032085167E-2</v>
      </c>
      <c r="O33" s="85">
        <f t="shared" si="1"/>
        <v>6.4362087986897937E-2</v>
      </c>
      <c r="P33" s="85">
        <f t="shared" si="2"/>
        <v>4.7571978077272391E-2</v>
      </c>
      <c r="Q33" s="86"/>
      <c r="R33" s="87">
        <f t="shared" si="3"/>
        <v>0.2494111261739991</v>
      </c>
      <c r="S33" s="87">
        <f t="shared" si="0"/>
        <v>0.20380760298195261</v>
      </c>
      <c r="T33" s="87">
        <f t="shared" si="0"/>
        <v>0.30571112541174983</v>
      </c>
      <c r="V33" s="29">
        <v>0.15</v>
      </c>
    </row>
    <row r="34" spans="2:22" ht="19" customHeight="1" x14ac:dyDescent="0.35">
      <c r="B34" s="10">
        <v>9</v>
      </c>
      <c r="C34" s="108">
        <v>6.1548985213514262E-2</v>
      </c>
      <c r="D34" s="109">
        <v>4.4075624797527135E-2</v>
      </c>
      <c r="E34" s="44">
        <v>2.9455857576266897E-2</v>
      </c>
      <c r="F34" s="44">
        <v>2.4885359949517571E-2</v>
      </c>
      <c r="G34" s="44">
        <v>4.437834047983924E-2</v>
      </c>
      <c r="H34" s="44">
        <v>2.4041838852469688E-2</v>
      </c>
      <c r="I34" s="44">
        <f t="shared" si="8"/>
        <v>3.0614670293945323E-2</v>
      </c>
      <c r="J34" s="110">
        <f t="shared" si="7"/>
        <v>-6.1229340587890648E-3</v>
      </c>
      <c r="K34" s="111">
        <f t="shared" si="9"/>
        <v>5.5426051154725195E-2</v>
      </c>
      <c r="M34" s="2">
        <v>27</v>
      </c>
      <c r="N34" s="85">
        <v>5.5883740187453679E-2</v>
      </c>
      <c r="O34" s="85">
        <f t="shared" si="1"/>
        <v>6.4266301215571725E-2</v>
      </c>
      <c r="P34" s="85">
        <f t="shared" si="2"/>
        <v>4.7501179159335626E-2</v>
      </c>
      <c r="Q34" s="86"/>
      <c r="R34" s="87">
        <f t="shared" si="3"/>
        <v>0.23668639435723651</v>
      </c>
      <c r="S34" s="87">
        <f t="shared" si="0"/>
        <v>0.19194056127382592</v>
      </c>
      <c r="T34" s="87">
        <f t="shared" si="0"/>
        <v>0.292351419082297</v>
      </c>
      <c r="V34" s="29">
        <v>0.15</v>
      </c>
    </row>
    <row r="35" spans="2:22" ht="19" customHeight="1" thickBot="1" x14ac:dyDescent="0.4">
      <c r="B35" s="11">
        <v>10</v>
      </c>
      <c r="C35" s="112">
        <v>6.1944572100706807E-2</v>
      </c>
      <c r="D35" s="113">
        <v>4.4367262112401606E-2</v>
      </c>
      <c r="E35" s="45">
        <v>2.9228536919350789E-2</v>
      </c>
      <c r="F35" s="45">
        <v>2.4753635826764597E-2</v>
      </c>
      <c r="G35" s="45">
        <v>4.4242690924766181E-2</v>
      </c>
      <c r="H35" s="45">
        <v>2.3734335248255523E-2</v>
      </c>
      <c r="I35" s="45">
        <f t="shared" si="8"/>
        <v>3.0489799729784273E-2</v>
      </c>
      <c r="J35" s="114">
        <f t="shared" si="7"/>
        <v>-6.0979599459568545E-3</v>
      </c>
      <c r="K35" s="117">
        <f t="shared" si="9"/>
        <v>5.5846612154749953E-2</v>
      </c>
      <c r="M35" s="2">
        <v>28</v>
      </c>
      <c r="N35" s="85">
        <v>5.5804906210357608E-2</v>
      </c>
      <c r="O35" s="85">
        <f t="shared" si="1"/>
        <v>6.4175642141911238E-2</v>
      </c>
      <c r="P35" s="85">
        <f t="shared" si="2"/>
        <v>4.7434170278803964E-2</v>
      </c>
      <c r="Q35" s="86"/>
      <c r="R35" s="87">
        <f t="shared" si="3"/>
        <v>0.22462025493123097</v>
      </c>
      <c r="S35" s="87">
        <f t="shared" si="0"/>
        <v>0.18077312288921102</v>
      </c>
      <c r="T35" s="87">
        <f t="shared" si="0"/>
        <v>0.27958554424597182</v>
      </c>
      <c r="V35" s="29">
        <v>0.15</v>
      </c>
    </row>
    <row r="36" spans="2:22" ht="19" customHeight="1" x14ac:dyDescent="0.35">
      <c r="M36" s="2">
        <v>29</v>
      </c>
      <c r="N36" s="85">
        <v>5.57303434457046E-2</v>
      </c>
      <c r="O36" s="85">
        <f t="shared" si="1"/>
        <v>6.408989496256029E-2</v>
      </c>
      <c r="P36" s="85">
        <f t="shared" si="2"/>
        <v>4.737079192884891E-2</v>
      </c>
      <c r="Q36" s="86"/>
      <c r="R36" s="87">
        <f t="shared" si="3"/>
        <v>0.21317652757547406</v>
      </c>
      <c r="S36" s="87">
        <f t="shared" si="0"/>
        <v>0.17026207007661845</v>
      </c>
      <c r="T36" s="87">
        <f t="shared" si="0"/>
        <v>0.26738493304131805</v>
      </c>
      <c r="V36" s="29">
        <v>0.15</v>
      </c>
    </row>
    <row r="37" spans="2:22" ht="19" customHeight="1" x14ac:dyDescent="0.35">
      <c r="M37" s="2">
        <v>30</v>
      </c>
      <c r="N37" s="85">
        <v>5.5659839101601438E-2</v>
      </c>
      <c r="O37" s="85">
        <f t="shared" si="1"/>
        <v>6.4008814966841646E-2</v>
      </c>
      <c r="P37" s="85">
        <f t="shared" si="2"/>
        <v>4.7310863236361224E-2</v>
      </c>
      <c r="Q37" s="86"/>
      <c r="R37" s="87">
        <f t="shared" si="3"/>
        <v>0.20232148552441442</v>
      </c>
      <c r="S37" s="87">
        <f t="shared" si="0"/>
        <v>0.16036730619526962</v>
      </c>
      <c r="T37" s="87">
        <f t="shared" si="0"/>
        <v>0.25572286167916153</v>
      </c>
      <c r="V37" s="29">
        <v>0.15</v>
      </c>
    </row>
    <row r="38" spans="2:22" ht="19" customHeight="1" x14ac:dyDescent="0.35">
      <c r="M38" s="2">
        <v>31</v>
      </c>
      <c r="N38" s="85">
        <v>5.5593168486251843E-2</v>
      </c>
      <c r="O38" s="85">
        <f t="shared" si="1"/>
        <v>6.3932143759189611E-2</v>
      </c>
      <c r="P38" s="85">
        <f t="shared" si="2"/>
        <v>4.7254193213314068E-2</v>
      </c>
      <c r="Q38" s="86"/>
      <c r="R38" s="87">
        <f t="shared" si="3"/>
        <v>0.19202359092238022</v>
      </c>
      <c r="S38" s="87">
        <f t="shared" si="0"/>
        <v>0.15105153125257359</v>
      </c>
      <c r="T38" s="87">
        <f t="shared" si="0"/>
        <v>0.24457423702558084</v>
      </c>
      <c r="V38" s="29">
        <v>0.15</v>
      </c>
    </row>
    <row r="39" spans="2:22" ht="19" customHeight="1" x14ac:dyDescent="0.35">
      <c r="B39" s="5"/>
      <c r="C39" s="2" t="s">
        <v>5</v>
      </c>
      <c r="D39" s="140" t="s">
        <v>82</v>
      </c>
      <c r="E39" s="141"/>
      <c r="F39" s="141"/>
      <c r="G39" s="141"/>
      <c r="H39" s="141"/>
      <c r="I39" s="142"/>
      <c r="K39" s="143" t="s">
        <v>20</v>
      </c>
      <c r="M39" s="2">
        <v>32</v>
      </c>
      <c r="N39" s="85">
        <v>5.5530104086647158E-2</v>
      </c>
      <c r="O39" s="85">
        <f t="shared" si="1"/>
        <v>6.3859619699644224E-2</v>
      </c>
      <c r="P39" s="85">
        <f t="shared" si="2"/>
        <v>4.7200588473650086E-2</v>
      </c>
      <c r="Q39" s="86"/>
      <c r="R39" s="87">
        <f t="shared" si="3"/>
        <v>0.18225327554506221</v>
      </c>
      <c r="S39" s="87">
        <f t="shared" si="0"/>
        <v>0.14227996981686081</v>
      </c>
      <c r="T39" s="87">
        <f t="shared" si="0"/>
        <v>0.23391542203986954</v>
      </c>
      <c r="V39" s="29">
        <v>0.15</v>
      </c>
    </row>
    <row r="40" spans="2:22" ht="19" customHeight="1" x14ac:dyDescent="0.35">
      <c r="B40" s="3"/>
      <c r="C40" s="4" t="s">
        <v>1</v>
      </c>
      <c r="D40" s="6" t="s">
        <v>0</v>
      </c>
      <c r="E40" s="6" t="s">
        <v>13</v>
      </c>
      <c r="F40" s="6" t="s">
        <v>2</v>
      </c>
      <c r="G40" s="6" t="s">
        <v>3</v>
      </c>
      <c r="H40" s="6" t="s">
        <v>68</v>
      </c>
      <c r="I40" s="7" t="s">
        <v>6</v>
      </c>
      <c r="J40" s="8" t="s">
        <v>7</v>
      </c>
      <c r="K40" s="144"/>
      <c r="M40" s="2">
        <v>33</v>
      </c>
      <c r="N40" s="85">
        <v>5.5470421675241521E-2</v>
      </c>
      <c r="O40" s="85">
        <f t="shared" si="1"/>
        <v>6.3790984926527738E-2</v>
      </c>
      <c r="P40" s="85">
        <f t="shared" si="2"/>
        <v>4.714985842395529E-2</v>
      </c>
      <c r="Q40" s="86"/>
      <c r="R40" s="87">
        <f t="shared" si="3"/>
        <v>0.1729827573055624</v>
      </c>
      <c r="S40" s="87">
        <f t="shared" si="0"/>
        <v>0.1340201404145438</v>
      </c>
      <c r="T40" s="87">
        <f t="shared" si="0"/>
        <v>0.22372409181893574</v>
      </c>
      <c r="V40" s="29">
        <v>0.15</v>
      </c>
    </row>
    <row r="41" spans="2:22" ht="19" customHeight="1" thickBot="1" x14ac:dyDescent="0.4">
      <c r="B41" s="25">
        <v>20820730</v>
      </c>
      <c r="C41" s="2"/>
      <c r="D41" s="2"/>
      <c r="E41" s="2"/>
      <c r="F41" s="2"/>
      <c r="G41" s="2"/>
      <c r="H41" s="2"/>
      <c r="I41" s="2"/>
      <c r="J41" s="2"/>
      <c r="M41" s="2">
        <v>34</v>
      </c>
      <c r="N41" s="85">
        <v>5.5413904297190619E-2</v>
      </c>
      <c r="O41" s="85">
        <f t="shared" si="1"/>
        <v>6.3725989941769201E-2</v>
      </c>
      <c r="P41" s="85">
        <f t="shared" si="2"/>
        <v>4.7101818652612024E-2</v>
      </c>
      <c r="Q41" s="86"/>
      <c r="R41" s="87">
        <f t="shared" si="3"/>
        <v>0.16418588510452115</v>
      </c>
      <c r="S41" s="87">
        <f t="shared" si="0"/>
        <v>0.12624165798762976</v>
      </c>
      <c r="T41" s="87">
        <f t="shared" si="0"/>
        <v>0.21397911380710227</v>
      </c>
      <c r="V41" s="29">
        <v>0.15</v>
      </c>
    </row>
    <row r="42" spans="2:22" ht="19" customHeight="1" x14ac:dyDescent="0.35">
      <c r="B42" s="9">
        <v>1</v>
      </c>
      <c r="C42" s="104">
        <v>5.4762807922269001E-2</v>
      </c>
      <c r="D42" s="105">
        <v>3.9273961801039758E-2</v>
      </c>
      <c r="E42" s="105">
        <v>2.2436698644215707E-2</v>
      </c>
      <c r="F42" s="43">
        <v>2.6025297922254439E-2</v>
      </c>
      <c r="G42" s="43">
        <v>4.1447997521812323E-2</v>
      </c>
      <c r="H42" s="43">
        <v>1.8614807922279937E-2</v>
      </c>
      <c r="I42" s="43">
        <f>IF(  ABS( MAX( D42:H42 ) )  &gt;  ABS(  MIN(D42:H42 ) ),
                                                 (  SUM(D42:H42) - ABS( MAX(D42:H42) ) ) / 4,
                                                  (  SUM(D42:H42) +  ABS( MIN(D42:H42)  )  )   / 4 )</f>
        <v>2.6587691572447454E-2</v>
      </c>
      <c r="J42" s="106">
        <f t="shared" ref="J42:J51" si="10" xml:space="preserve"> IF( I42 &gt; 0, MAX( -$AA$9, -I42*$Z9 ), MIN( $AA9, -I42*$Z9 )  )</f>
        <v>-5.317538314489491E-3</v>
      </c>
      <c r="K42" s="107">
        <f>C42+J42</f>
        <v>4.9445269607779507E-2</v>
      </c>
      <c r="M42" s="2">
        <v>35</v>
      </c>
      <c r="N42" s="85">
        <v>5.5360344752447777E-2</v>
      </c>
      <c r="O42" s="85">
        <f t="shared" si="1"/>
        <v>6.3664396465314937E-2</v>
      </c>
      <c r="P42" s="85">
        <f t="shared" si="2"/>
        <v>4.7056293039580609E-2</v>
      </c>
      <c r="Q42" s="86"/>
      <c r="R42" s="87">
        <f t="shared" si="3"/>
        <v>0.15583800624227845</v>
      </c>
      <c r="S42" s="87">
        <f t="shared" si="0"/>
        <v>0.11891606288385102</v>
      </c>
      <c r="T42" s="87">
        <f t="shared" si="0"/>
        <v>0.20466044714159251</v>
      </c>
      <c r="V42" s="29">
        <v>0.15</v>
      </c>
    </row>
    <row r="43" spans="2:22" ht="19" customHeight="1" x14ac:dyDescent="0.35">
      <c r="B43" s="10">
        <v>2</v>
      </c>
      <c r="C43" s="108">
        <v>5.4569673075352876E-2</v>
      </c>
      <c r="D43" s="109">
        <v>3.9182482947983432E-2</v>
      </c>
      <c r="E43" s="44">
        <v>2.4318937741639068E-2</v>
      </c>
      <c r="F43" s="44">
        <v>2.4482823075340887E-2</v>
      </c>
      <c r="G43" s="44">
        <v>4.1762178387167781E-2</v>
      </c>
      <c r="H43" s="44">
        <v>2.0613222416393295E-2</v>
      </c>
      <c r="I43" s="44">
        <f t="shared" ref="I43:I51" si="11">IF(  ABS( MAX( D43:H43 ) )  &gt;  ABS(  MIN(D43:H43 ) ),
                                                 (  SUM(D43:H43) - ABS( MAX(D43:H43) ) ) / 4,
                                                  (  SUM(D43:H43) +  ABS( MIN(D43:H43)  )  )   / 4 )</f>
        <v>2.7149366545339171E-2</v>
      </c>
      <c r="J43" s="110">
        <f t="shared" si="10"/>
        <v>-5.4298733090678347E-3</v>
      </c>
      <c r="K43" s="111">
        <f t="shared" ref="K43:K51" si="12">C43+J43</f>
        <v>4.913979976628504E-2</v>
      </c>
      <c r="M43" s="2">
        <v>36</v>
      </c>
      <c r="N43" s="85">
        <v>5.5309547015953697E-2</v>
      </c>
      <c r="O43" s="85">
        <f t="shared" si="1"/>
        <v>6.3605979068346752E-2</v>
      </c>
      <c r="P43" s="85">
        <f t="shared" si="2"/>
        <v>4.7013114963560643E-2</v>
      </c>
      <c r="Q43" s="86"/>
      <c r="R43" s="87">
        <f t="shared" si="3"/>
        <v>0.14791585189496215</v>
      </c>
      <c r="S43" s="87">
        <f t="shared" si="0"/>
        <v>0.11201667130972157</v>
      </c>
      <c r="T43" s="87">
        <f t="shared" si="0"/>
        <v>0.19574905720521216</v>
      </c>
      <c r="V43" s="29">
        <v>0.15</v>
      </c>
    </row>
    <row r="44" spans="2:22" ht="19" customHeight="1" x14ac:dyDescent="0.35">
      <c r="B44" s="10">
        <v>3</v>
      </c>
      <c r="C44" s="108">
        <v>5.5548696859562874E-2</v>
      </c>
      <c r="D44" s="109">
        <v>3.995533662378592E-2</v>
      </c>
      <c r="E44" s="44">
        <v>2.5705222917797643E-2</v>
      </c>
      <c r="F44" s="44">
        <v>2.4268466859552085E-2</v>
      </c>
      <c r="G44" s="44">
        <v>4.2278881831671278E-2</v>
      </c>
      <c r="H44" s="44">
        <v>2.1941688237612667E-2</v>
      </c>
      <c r="I44" s="44">
        <f t="shared" si="11"/>
        <v>2.7967678659687079E-2</v>
      </c>
      <c r="J44" s="110">
        <f t="shared" si="10"/>
        <v>-5.5935357319374162E-3</v>
      </c>
      <c r="K44" s="111">
        <f t="shared" si="12"/>
        <v>4.9955161127625457E-2</v>
      </c>
      <c r="M44" s="2">
        <v>37</v>
      </c>
      <c r="N44" s="85">
        <v>5.5261326915902131E-2</v>
      </c>
      <c r="O44" s="85">
        <f t="shared" si="1"/>
        <v>6.3550525953287446E-2</v>
      </c>
      <c r="P44" s="85">
        <f t="shared" si="2"/>
        <v>4.697212787851681E-2</v>
      </c>
      <c r="Q44" s="86"/>
      <c r="R44" s="87">
        <f t="shared" si="3"/>
        <v>0.14039743714989597</v>
      </c>
      <c r="S44" s="87">
        <f t="shared" si="0"/>
        <v>0.10551844329797665</v>
      </c>
      <c r="T44" s="87">
        <f t="shared" si="0"/>
        <v>0.18722684231610093</v>
      </c>
      <c r="V44" s="29">
        <v>0.15</v>
      </c>
    </row>
    <row r="45" spans="2:22" ht="19" customHeight="1" x14ac:dyDescent="0.35">
      <c r="B45" s="10">
        <v>4</v>
      </c>
      <c r="C45" s="108">
        <v>5.6625472193425175E-2</v>
      </c>
      <c r="D45" s="109">
        <v>4.0721869588066895E-2</v>
      </c>
      <c r="E45" s="44">
        <v>2.6719049542909712E-2</v>
      </c>
      <c r="F45" s="44">
        <v>2.4278212193414861E-2</v>
      </c>
      <c r="G45" s="44">
        <v>4.2737462051715136E-2</v>
      </c>
      <c r="H45" s="44">
        <v>2.2815031134478803E-2</v>
      </c>
      <c r="I45" s="44">
        <f t="shared" si="11"/>
        <v>2.8633540614717568E-2</v>
      </c>
      <c r="J45" s="110">
        <f t="shared" si="10"/>
        <v>-5.7267081229435135E-3</v>
      </c>
      <c r="K45" s="111">
        <f t="shared" si="12"/>
        <v>5.0898764070481661E-2</v>
      </c>
      <c r="M45" s="2">
        <v>38</v>
      </c>
      <c r="N45" s="85">
        <v>5.5215512300916592E-2</v>
      </c>
      <c r="O45" s="85">
        <f t="shared" si="1"/>
        <v>6.3497839146054072E-2</v>
      </c>
      <c r="P45" s="85">
        <f t="shared" si="2"/>
        <v>4.6933185455779104E-2</v>
      </c>
      <c r="Q45" s="86"/>
      <c r="R45" s="87">
        <f t="shared" si="3"/>
        <v>0.13326197286467908</v>
      </c>
      <c r="S45" s="87">
        <f t="shared" si="0"/>
        <v>9.9397865103549643E-2</v>
      </c>
      <c r="T45" s="87">
        <f t="shared" si="0"/>
        <v>0.17907657015352288</v>
      </c>
      <c r="V45" s="29">
        <v>0.15</v>
      </c>
    </row>
    <row r="46" spans="2:22" ht="19" customHeight="1" thickBot="1" x14ac:dyDescent="0.4">
      <c r="B46" s="10">
        <v>5</v>
      </c>
      <c r="C46" s="112">
        <v>5.744320569226713E-2</v>
      </c>
      <c r="D46" s="113">
        <v>4.1332314153420535E-2</v>
      </c>
      <c r="E46" s="45">
        <v>2.7205682422755784E-2</v>
      </c>
      <c r="F46" s="45">
        <v>2.4131885692257438E-2</v>
      </c>
      <c r="G46" s="45">
        <v>4.3142402122581025E-2</v>
      </c>
      <c r="H46" s="45">
        <v>2.318823270679915E-2</v>
      </c>
      <c r="I46" s="45">
        <f t="shared" si="11"/>
        <v>2.8964528743808227E-2</v>
      </c>
      <c r="J46" s="114">
        <f t="shared" si="10"/>
        <v>-5.7929057487616457E-3</v>
      </c>
      <c r="K46" s="115">
        <f t="shared" si="12"/>
        <v>5.1650299943505486E-2</v>
      </c>
      <c r="M46" s="2">
        <v>39</v>
      </c>
      <c r="N46" s="85">
        <v>5.5171942862360712E-2</v>
      </c>
      <c r="O46" s="85">
        <f t="shared" si="1"/>
        <v>6.3447734291714811E-2</v>
      </c>
      <c r="P46" s="85">
        <f t="shared" si="2"/>
        <v>4.6896151433006607E-2</v>
      </c>
      <c r="Q46" s="86"/>
      <c r="R46" s="87">
        <f t="shared" si="3"/>
        <v>0.12648978720934359</v>
      </c>
      <c r="S46" s="87">
        <f t="shared" si="0"/>
        <v>9.3632843606459903E-2</v>
      </c>
      <c r="T46" s="87">
        <f t="shared" si="0"/>
        <v>0.17128182203976655</v>
      </c>
      <c r="V46" s="29">
        <v>0.15</v>
      </c>
    </row>
    <row r="47" spans="2:22" ht="19" customHeight="1" x14ac:dyDescent="0.35">
      <c r="B47" s="10">
        <v>6</v>
      </c>
      <c r="C47" s="108">
        <v>5.8090258393131089E-2</v>
      </c>
      <c r="D47" s="109">
        <v>4.1717892000902479E-2</v>
      </c>
      <c r="E47" s="44">
        <v>2.7401747910973162E-2</v>
      </c>
      <c r="F47" s="44">
        <v>2.3921148393121872E-2</v>
      </c>
      <c r="G47" s="44">
        <v>4.3556771060110577E-2</v>
      </c>
      <c r="H47" s="44">
        <v>2.3335727095265213E-2</v>
      </c>
      <c r="I47" s="49">
        <f t="shared" si="11"/>
        <v>2.9094128850065681E-2</v>
      </c>
      <c r="J47" s="110">
        <f t="shared" si="10"/>
        <v>-5.8188257700131363E-3</v>
      </c>
      <c r="K47" s="116">
        <f t="shared" si="12"/>
        <v>5.2271432623117953E-2</v>
      </c>
      <c r="M47" s="2">
        <v>40</v>
      </c>
      <c r="N47" s="85">
        <v>5.5130469731059728E-2</v>
      </c>
      <c r="O47" s="85">
        <f t="shared" si="1"/>
        <v>6.3400040190718682E-2</v>
      </c>
      <c r="P47" s="85">
        <f t="shared" si="2"/>
        <v>4.6860899271400767E-2</v>
      </c>
      <c r="Q47" s="86"/>
      <c r="R47" s="87">
        <f t="shared" si="3"/>
        <v>0.12006225521178351</v>
      </c>
      <c r="S47" s="87">
        <f t="shared" si="0"/>
        <v>8.8202610811994459E-2</v>
      </c>
      <c r="T47" s="87">
        <f t="shared" si="0"/>
        <v>0.16382694360428604</v>
      </c>
      <c r="V47" s="29">
        <v>0.15</v>
      </c>
    </row>
    <row r="48" spans="2:22" ht="19" customHeight="1" x14ac:dyDescent="0.35">
      <c r="B48" s="10">
        <v>7</v>
      </c>
      <c r="C48" s="108">
        <v>5.8646855341978998E-2</v>
      </c>
      <c r="D48" s="109">
        <v>4.2064609720247059E-2</v>
      </c>
      <c r="E48" s="44">
        <v>2.7408944064349239E-2</v>
      </c>
      <c r="F48" s="44">
        <v>2.3732075341970083E-2</v>
      </c>
      <c r="G48" s="44">
        <v>4.3081837116098809E-2</v>
      </c>
      <c r="H48" s="44">
        <v>2.3144444318923041E-2</v>
      </c>
      <c r="I48" s="44">
        <f t="shared" si="11"/>
        <v>2.9087518361372355E-2</v>
      </c>
      <c r="J48" s="110">
        <f t="shared" si="10"/>
        <v>-5.8175036722744712E-3</v>
      </c>
      <c r="K48" s="111">
        <f t="shared" si="12"/>
        <v>5.2829351669704525E-2</v>
      </c>
      <c r="M48" s="2">
        <v>41</v>
      </c>
      <c r="N48" s="85">
        <v>5.5090954933582292E-2</v>
      </c>
      <c r="O48" s="85">
        <f t="shared" si="1"/>
        <v>6.3354598173619631E-2</v>
      </c>
      <c r="P48" s="85">
        <f t="shared" si="2"/>
        <v>4.6827311693544947E-2</v>
      </c>
      <c r="Q48" s="86"/>
      <c r="R48" s="87">
        <f t="shared" si="3"/>
        <v>0.11396173498355397</v>
      </c>
      <c r="S48" s="87">
        <f t="shared" si="0"/>
        <v>8.3087636933766515E-2</v>
      </c>
      <c r="T48" s="87">
        <f t="shared" si="0"/>
        <v>0.15669700067238765</v>
      </c>
      <c r="V48" s="29">
        <v>0.15</v>
      </c>
    </row>
    <row r="49" spans="2:22" ht="19" customHeight="1" x14ac:dyDescent="0.35">
      <c r="B49" s="10">
        <v>8</v>
      </c>
      <c r="C49" s="108">
        <v>5.9146835295475597E-2</v>
      </c>
      <c r="D49" s="109">
        <v>4.2299319476204023E-2</v>
      </c>
      <c r="E49" s="44">
        <v>2.727517200916818E-2</v>
      </c>
      <c r="F49" s="44">
        <v>2.3583835295467148E-2</v>
      </c>
      <c r="G49" s="44">
        <v>4.2653610554579613E-2</v>
      </c>
      <c r="H49" s="44">
        <v>2.2985266098905388E-2</v>
      </c>
      <c r="I49" s="44">
        <f t="shared" si="11"/>
        <v>2.9035898219936185E-2</v>
      </c>
      <c r="J49" s="110">
        <f t="shared" si="10"/>
        <v>-5.8071796439872377E-3</v>
      </c>
      <c r="K49" s="111">
        <f t="shared" si="12"/>
        <v>5.3339655651488363E-2</v>
      </c>
      <c r="M49" s="2">
        <v>42</v>
      </c>
      <c r="N49" s="85">
        <v>5.505327076840616E-2</v>
      </c>
      <c r="O49" s="85">
        <f t="shared" si="1"/>
        <v>6.3311261383667078E-2</v>
      </c>
      <c r="P49" s="85">
        <f t="shared" si="2"/>
        <v>4.6795280153145234E-2</v>
      </c>
      <c r="Q49" s="86"/>
      <c r="R49" s="87">
        <f t="shared" si="3"/>
        <v>0.1081715095798382</v>
      </c>
      <c r="S49" s="87">
        <f t="shared" si="0"/>
        <v>7.8269550850760636E-2</v>
      </c>
      <c r="T49" s="87">
        <f t="shared" si="0"/>
        <v>0.14987773946719093</v>
      </c>
      <c r="V49" s="29">
        <v>0.15</v>
      </c>
    </row>
    <row r="50" spans="2:22" ht="19" customHeight="1" x14ac:dyDescent="0.35">
      <c r="B50" s="10">
        <v>9</v>
      </c>
      <c r="C50" s="108">
        <v>5.9584344053089877E-2</v>
      </c>
      <c r="D50" s="109">
        <v>4.2524134552637705E-2</v>
      </c>
      <c r="E50" s="44">
        <v>2.7080874006262912E-2</v>
      </c>
      <c r="F50" s="44">
        <v>2.3445484053081556E-2</v>
      </c>
      <c r="G50" s="44">
        <v>4.2408704533786423E-2</v>
      </c>
      <c r="H50" s="44">
        <v>2.2758278926637843E-2</v>
      </c>
      <c r="I50" s="44">
        <f t="shared" si="11"/>
        <v>2.8923335379942183E-2</v>
      </c>
      <c r="J50" s="110">
        <f t="shared" si="10"/>
        <v>-5.7846670759884372E-3</v>
      </c>
      <c r="K50" s="111">
        <f t="shared" si="12"/>
        <v>5.3799676977101439E-2</v>
      </c>
      <c r="M50" s="2">
        <v>43</v>
      </c>
      <c r="N50" s="85">
        <v>5.5017299144243026E-2</v>
      </c>
      <c r="O50" s="85">
        <f t="shared" si="1"/>
        <v>6.3269894015879471E-2</v>
      </c>
      <c r="P50" s="85">
        <f t="shared" si="2"/>
        <v>4.6764704272606573E-2</v>
      </c>
      <c r="Q50" s="86"/>
      <c r="R50" s="87">
        <f t="shared" si="3"/>
        <v>0.10267573366211487</v>
      </c>
      <c r="S50" s="87">
        <f t="shared" si="0"/>
        <v>7.3731066966238948E-2</v>
      </c>
      <c r="T50" s="87">
        <f t="shared" si="0"/>
        <v>0.14335555040558692</v>
      </c>
      <c r="V50" s="29">
        <v>0.15</v>
      </c>
    </row>
    <row r="51" spans="2:22" ht="19" customHeight="1" thickBot="1" x14ac:dyDescent="0.4">
      <c r="B51" s="11">
        <v>10</v>
      </c>
      <c r="C51" s="112">
        <v>5.9951824049034208E-2</v>
      </c>
      <c r="D51" s="113">
        <v>4.2677166234821318E-2</v>
      </c>
      <c r="E51" s="45">
        <v>2.688498170550413E-2</v>
      </c>
      <c r="F51" s="45">
        <v>2.3294734049026378E-2</v>
      </c>
      <c r="G51" s="45">
        <v>4.2247684637142013E-2</v>
      </c>
      <c r="H51" s="45">
        <v>2.2481190445154287E-2</v>
      </c>
      <c r="I51" s="45">
        <f t="shared" si="11"/>
        <v>2.8727147709206702E-2</v>
      </c>
      <c r="J51" s="114">
        <f t="shared" si="10"/>
        <v>-5.7454295418413407E-3</v>
      </c>
      <c r="K51" s="117">
        <f t="shared" si="12"/>
        <v>5.4206394507192869E-2</v>
      </c>
      <c r="M51" s="2">
        <v>44</v>
      </c>
      <c r="N51" s="85">
        <v>5.4982930909700301E-2</v>
      </c>
      <c r="O51" s="85">
        <f t="shared" si="1"/>
        <v>6.3230370546155337E-2</v>
      </c>
      <c r="P51" s="85">
        <f t="shared" si="2"/>
        <v>4.6735491273245257E-2</v>
      </c>
      <c r="Q51" s="86"/>
      <c r="R51" s="87">
        <f t="shared" si="3"/>
        <v>9.7459384298905438E-2</v>
      </c>
      <c r="S51" s="87">
        <f t="shared" si="0"/>
        <v>6.945591768030604E-2</v>
      </c>
      <c r="T51" s="87">
        <f t="shared" si="0"/>
        <v>0.13711743491861084</v>
      </c>
      <c r="V51" s="29">
        <v>0.15</v>
      </c>
    </row>
    <row r="52" spans="2:22" ht="19" customHeight="1" x14ac:dyDescent="0.35">
      <c r="M52" s="2">
        <v>45</v>
      </c>
      <c r="N52" s="85">
        <v>5.4950065193981157E-2</v>
      </c>
      <c r="O52" s="85">
        <f t="shared" si="1"/>
        <v>6.3192574973078328E-2</v>
      </c>
      <c r="P52" s="85">
        <f t="shared" si="2"/>
        <v>4.6707555414883979E-2</v>
      </c>
      <c r="Q52" s="86"/>
      <c r="R52" s="87">
        <f t="shared" si="3"/>
        <v>9.2508215369833502E-2</v>
      </c>
      <c r="S52" s="87">
        <f t="shared" si="0"/>
        <v>6.5428790831229502E-2</v>
      </c>
      <c r="T52" s="87">
        <f t="shared" si="0"/>
        <v>0.13115097484346569</v>
      </c>
      <c r="V52" s="29">
        <v>0.15</v>
      </c>
    </row>
    <row r="53" spans="2:22" ht="19" customHeight="1" x14ac:dyDescent="0.35">
      <c r="M53" s="2">
        <v>46</v>
      </c>
      <c r="N53" s="85">
        <v>5.4918608771490796E-2</v>
      </c>
      <c r="O53" s="85">
        <f t="shared" si="1"/>
        <v>6.3156400087214404E-2</v>
      </c>
      <c r="P53" s="85">
        <f t="shared" si="2"/>
        <v>4.6680817455767173E-2</v>
      </c>
      <c r="Q53" s="86"/>
      <c r="R53" s="87">
        <f t="shared" si="3"/>
        <v>8.7808715139508636E-2</v>
      </c>
      <c r="S53" s="87">
        <f t="shared" si="0"/>
        <v>6.1635271572755598E-2</v>
      </c>
      <c r="T53" s="87">
        <f t="shared" si="0"/>
        <v>0.12544430402560836</v>
      </c>
      <c r="V53" s="29">
        <v>0.15</v>
      </c>
    </row>
    <row r="54" spans="2:22" ht="19" customHeight="1" x14ac:dyDescent="0.35">
      <c r="M54" s="2">
        <v>47</v>
      </c>
      <c r="N54" s="85">
        <v>5.4888475458327646E-2</v>
      </c>
      <c r="O54" s="85">
        <f t="shared" si="1"/>
        <v>6.3121746777076784E-2</v>
      </c>
      <c r="P54" s="85">
        <f t="shared" si="2"/>
        <v>4.66552041395785E-2</v>
      </c>
      <c r="Q54" s="86"/>
      <c r="R54" s="87">
        <f t="shared" si="3"/>
        <v>8.3348066646905347E-2</v>
      </c>
      <c r="S54" s="87">
        <f t="shared" si="0"/>
        <v>5.8061788242717995E-2</v>
      </c>
      <c r="T54" s="87">
        <f t="shared" si="0"/>
        <v>0.11998608184061575</v>
      </c>
      <c r="V54" s="29">
        <v>0.15</v>
      </c>
    </row>
    <row r="55" spans="2:22" ht="19" customHeight="1" x14ac:dyDescent="0.35">
      <c r="B55" s="145" t="s">
        <v>109</v>
      </c>
      <c r="C55" s="146"/>
      <c r="D55" s="146"/>
      <c r="E55" s="146"/>
      <c r="F55" s="146"/>
      <c r="G55" s="146"/>
      <c r="H55" s="146"/>
      <c r="I55" s="146"/>
      <c r="J55" s="146"/>
      <c r="K55" s="147"/>
      <c r="M55" s="2">
        <v>48</v>
      </c>
      <c r="N55" s="85">
        <v>5.4859585545164347E-2</v>
      </c>
      <c r="O55" s="85">
        <f t="shared" si="1"/>
        <v>6.3088523376938987E-2</v>
      </c>
      <c r="P55" s="85">
        <f t="shared" si="2"/>
        <v>4.6630647713389692E-2</v>
      </c>
      <c r="Q55" s="86"/>
      <c r="R55" s="87">
        <f t="shared" si="3"/>
        <v>7.9114110617980585E-2</v>
      </c>
      <c r="S55" s="87">
        <f t="shared" si="0"/>
        <v>5.4695561847810978E-2</v>
      </c>
      <c r="T55" s="87">
        <f t="shared" si="0"/>
        <v>0.11476546840133196</v>
      </c>
      <c r="V55" s="29">
        <v>0.15</v>
      </c>
    </row>
    <row r="56" spans="2:22" ht="19" customHeight="1" x14ac:dyDescent="0.35">
      <c r="B56" s="148"/>
      <c r="C56" s="149"/>
      <c r="D56" s="149"/>
      <c r="E56" s="149"/>
      <c r="F56" s="149"/>
      <c r="G56" s="149"/>
      <c r="H56" s="149"/>
      <c r="I56" s="149"/>
      <c r="J56" s="149"/>
      <c r="K56" s="150"/>
      <c r="M56" s="2">
        <v>49</v>
      </c>
      <c r="N56" s="85">
        <v>5.4831865268585966E-2</v>
      </c>
      <c r="O56" s="85">
        <f t="shared" si="1"/>
        <v>6.3056645058873859E-2</v>
      </c>
      <c r="P56" s="85">
        <f t="shared" si="2"/>
        <v>4.6607085478298067E-2</v>
      </c>
      <c r="Q56" s="86"/>
      <c r="R56" s="87">
        <f t="shared" si="3"/>
        <v>7.5095310658108358E-2</v>
      </c>
      <c r="S56" s="87">
        <f t="shared" si="0"/>
        <v>5.1524558844664885E-2</v>
      </c>
      <c r="T56" s="87">
        <f t="shared" si="0"/>
        <v>0.10977210125955235</v>
      </c>
      <c r="V56" s="29">
        <v>0.15</v>
      </c>
    </row>
    <row r="57" spans="2:22" ht="19" customHeight="1" x14ac:dyDescent="0.35">
      <c r="B57" s="151"/>
      <c r="C57" s="152"/>
      <c r="D57" s="152"/>
      <c r="E57" s="152"/>
      <c r="F57" s="152"/>
      <c r="G57" s="152"/>
      <c r="H57" s="152"/>
      <c r="I57" s="152"/>
      <c r="J57" s="152"/>
      <c r="K57" s="153"/>
      <c r="M57" s="2">
        <v>50</v>
      </c>
      <c r="N57" s="85">
        <v>5.4805246321268486E-2</v>
      </c>
      <c r="O57" s="85">
        <f t="shared" si="1"/>
        <v>6.3026033269458756E-2</v>
      </c>
      <c r="P57" s="85">
        <f t="shared" si="2"/>
        <v>4.6584459373078209E-2</v>
      </c>
      <c r="Q57" s="86"/>
      <c r="R57" s="87">
        <f t="shared" si="3"/>
        <v>7.1280720519502253E-2</v>
      </c>
      <c r="S57" s="87">
        <f t="shared" si="0"/>
        <v>4.8537446941584302E-2</v>
      </c>
      <c r="T57" s="87">
        <f t="shared" si="0"/>
        <v>0.10499607344585705</v>
      </c>
      <c r="V57" s="29">
        <v>0.15</v>
      </c>
    </row>
    <row r="58" spans="2:22" ht="19" customHeight="1" x14ac:dyDescent="0.35">
      <c r="M58" s="2">
        <v>51</v>
      </c>
      <c r="N58" s="85">
        <v>5.477966540025081E-2</v>
      </c>
      <c r="O58" s="85">
        <f t="shared" si="1"/>
        <v>6.2996615210288431E-2</v>
      </c>
      <c r="P58" s="85">
        <f t="shared" si="2"/>
        <v>4.6562715590213188E-2</v>
      </c>
      <c r="Q58" s="86"/>
      <c r="R58" s="87">
        <f xml:space="preserve"> ( 1 +N58 ) ^-($M57 + 1  - 0.5)</f>
        <v>6.7659953269411419E-2</v>
      </c>
      <c r="S58" s="87">
        <f xml:space="preserve"> ( 1 +O58 ) ^-($M57 + 1  - 0.5)</f>
        <v>4.5723553680925774E-2</v>
      </c>
      <c r="T58" s="87">
        <f xml:space="preserve"> ( 1 +P58 ) ^-($M57 + 1  - 0.5)</f>
        <v>0.10042791271827779</v>
      </c>
      <c r="V58" s="29">
        <v>0.15</v>
      </c>
    </row>
    <row r="59" spans="2:22" ht="19" customHeight="1" x14ac:dyDescent="0.35">
      <c r="B59" s="92" t="str">
        <f>"Technical note on the calculation of the Nepali risk-free interest rates term structure at " &amp; G3</f>
        <v>Technical note on the calculation of the Nepali risk-free interest rates term structure at End-Poush (2082)</v>
      </c>
      <c r="C59" s="88"/>
      <c r="D59" s="88"/>
      <c r="E59" s="88"/>
      <c r="F59" s="88"/>
      <c r="G59" s="88"/>
      <c r="H59" s="88"/>
      <c r="I59" s="88"/>
      <c r="J59" s="88"/>
      <c r="K59" s="89"/>
      <c r="M59" s="2">
        <v>52</v>
      </c>
      <c r="N59" s="85">
        <v>5.47550637918095E-2</v>
      </c>
      <c r="O59" s="85">
        <f t="shared" si="1"/>
        <v>6.2968323360580919E-2</v>
      </c>
      <c r="P59" s="85">
        <f t="shared" si="2"/>
        <v>4.6541804223038073E-2</v>
      </c>
      <c r="Q59" s="86"/>
      <c r="R59" s="87">
        <f t="shared" ref="R59:T74" si="13" xml:space="preserve"> ( 1 +N59 ) ^-($M58 + 1  - 0.5)</f>
        <v>6.4223152209354636E-2</v>
      </c>
      <c r="S59" s="87">
        <f t="shared" si="13"/>
        <v>4.3072827591098962E-2</v>
      </c>
      <c r="T59" s="87">
        <f t="shared" si="13"/>
        <v>9.6058561911842186E-2</v>
      </c>
      <c r="V59" s="29">
        <v>0.15</v>
      </c>
    </row>
    <row r="60" spans="2:22" ht="19" customHeight="1" x14ac:dyDescent="0.35">
      <c r="B60" s="90"/>
      <c r="C60" s="100"/>
      <c r="D60" s="100"/>
      <c r="E60" s="100"/>
      <c r="F60" s="100"/>
      <c r="G60" s="100"/>
      <c r="H60" s="100"/>
      <c r="I60" s="100"/>
      <c r="J60" s="100"/>
      <c r="K60" s="101"/>
      <c r="M60" s="2">
        <v>53</v>
      </c>
      <c r="N60" s="85">
        <v>5.4731386990998443E-2</v>
      </c>
      <c r="O60" s="85">
        <f t="shared" si="1"/>
        <v>6.2941095039648204E-2</v>
      </c>
      <c r="P60" s="85">
        <f t="shared" si="2"/>
        <v>4.6521678942348675E-2</v>
      </c>
      <c r="Q60" s="86"/>
      <c r="R60" s="87">
        <f t="shared" si="13"/>
        <v>6.0960963415284321E-2</v>
      </c>
      <c r="S60" s="87">
        <f t="shared" si="13"/>
        <v>4.0575801720914045E-2</v>
      </c>
      <c r="T60" s="87">
        <f t="shared" si="13"/>
        <v>9.1879360297988849E-2</v>
      </c>
      <c r="V60" s="29">
        <v>0.15</v>
      </c>
    </row>
    <row r="61" spans="2:22" ht="19" customHeight="1" x14ac:dyDescent="0.35">
      <c r="B61" s="90"/>
      <c r="C61" s="154" t="s">
        <v>122</v>
      </c>
      <c r="D61" s="154"/>
      <c r="E61" s="154"/>
      <c r="F61" s="154"/>
      <c r="G61" s="154"/>
      <c r="H61" s="154"/>
      <c r="I61" s="154"/>
      <c r="J61" s="154"/>
      <c r="K61" s="155"/>
      <c r="M61" s="2">
        <v>54</v>
      </c>
      <c r="N61" s="85">
        <v>5.4708584353657885E-2</v>
      </c>
      <c r="O61" s="85">
        <f t="shared" si="1"/>
        <v>6.2914872006706563E-2</v>
      </c>
      <c r="P61" s="85">
        <f t="shared" si="2"/>
        <v>4.6502296700609201E-2</v>
      </c>
      <c r="Q61" s="86"/>
      <c r="R61" s="87">
        <f t="shared" si="13"/>
        <v>5.7864509784501132E-2</v>
      </c>
      <c r="S61" s="87">
        <f t="shared" si="13"/>
        <v>3.8223559388738823E-2</v>
      </c>
      <c r="T61" s="87">
        <f t="shared" si="13"/>
        <v>8.7882025876300909E-2</v>
      </c>
      <c r="V61" s="29">
        <v>0.15</v>
      </c>
    </row>
    <row r="62" spans="2:22" ht="19" customHeight="1" x14ac:dyDescent="0.35">
      <c r="B62" s="90"/>
      <c r="C62" s="154"/>
      <c r="D62" s="154"/>
      <c r="E62" s="154"/>
      <c r="F62" s="154"/>
      <c r="G62" s="154"/>
      <c r="H62" s="154"/>
      <c r="I62" s="154"/>
      <c r="J62" s="154"/>
      <c r="K62" s="155"/>
      <c r="M62" s="2">
        <v>55</v>
      </c>
      <c r="N62" s="85">
        <v>5.4686608778590662E-2</v>
      </c>
      <c r="O62" s="85">
        <f t="shared" si="1"/>
        <v>6.288960009537925E-2</v>
      </c>
      <c r="P62" s="85">
        <f t="shared" si="2"/>
        <v>4.648361746180206E-2</v>
      </c>
      <c r="Q62" s="86"/>
      <c r="R62" s="87">
        <f t="shared" si="13"/>
        <v>5.4925366488108009E-2</v>
      </c>
      <c r="S62" s="87">
        <f t="shared" si="13"/>
        <v>3.6007701995390849E-2</v>
      </c>
      <c r="T62" s="87">
        <f t="shared" si="13"/>
        <v>8.4058638531827046E-2</v>
      </c>
      <c r="V62" s="29">
        <v>0.15</v>
      </c>
    </row>
    <row r="63" spans="2:22" ht="19" customHeight="1" x14ac:dyDescent="0.35">
      <c r="B63" s="90"/>
      <c r="C63" s="154"/>
      <c r="D63" s="154"/>
      <c r="E63" s="154"/>
      <c r="F63" s="154"/>
      <c r="G63" s="154"/>
      <c r="H63" s="154"/>
      <c r="I63" s="154"/>
      <c r="J63" s="154"/>
      <c r="K63" s="155"/>
      <c r="M63" s="2">
        <v>56</v>
      </c>
      <c r="N63" s="85">
        <v>5.4665416417590151E-2</v>
      </c>
      <c r="O63" s="85">
        <f t="shared" si="1"/>
        <v>6.2865228880228663E-2</v>
      </c>
      <c r="P63" s="85">
        <f t="shared" si="2"/>
        <v>4.6465603954951626E-2</v>
      </c>
      <c r="Q63" s="86"/>
      <c r="R63" s="87">
        <f t="shared" si="13"/>
        <v>5.2135537738485047E-2</v>
      </c>
      <c r="S63" s="87">
        <f t="shared" si="13"/>
        <v>3.3920318763685092E-2</v>
      </c>
      <c r="T63" s="87">
        <f t="shared" si="13"/>
        <v>8.0401623999856772E-2</v>
      </c>
      <c r="V63" s="29">
        <v>0.15</v>
      </c>
    </row>
    <row r="64" spans="2:22" ht="19" customHeight="1" x14ac:dyDescent="0.35">
      <c r="B64" s="90"/>
      <c r="C64" s="154"/>
      <c r="D64" s="154"/>
      <c r="E64" s="154"/>
      <c r="F64" s="154"/>
      <c r="G64" s="154"/>
      <c r="H64" s="154"/>
      <c r="I64" s="154"/>
      <c r="J64" s="154"/>
      <c r="K64" s="155"/>
      <c r="M64" s="2">
        <v>57</v>
      </c>
      <c r="N64" s="85">
        <v>5.4644966411058649E-2</v>
      </c>
      <c r="O64" s="85">
        <f t="shared" si="1"/>
        <v>6.2841711372717435E-2</v>
      </c>
      <c r="P64" s="85">
        <f t="shared" si="2"/>
        <v>4.6448221449399849E-2</v>
      </c>
      <c r="Q64" s="86"/>
      <c r="R64" s="87">
        <f t="shared" si="13"/>
        <v>4.9487434790148707E-2</v>
      </c>
      <c r="S64" s="87">
        <f t="shared" si="13"/>
        <v>3.1953958279468932E-2</v>
      </c>
      <c r="T64" s="87">
        <f t="shared" si="13"/>
        <v>7.6903738587092138E-2</v>
      </c>
      <c r="V64" s="29">
        <v>0.15</v>
      </c>
    </row>
    <row r="65" spans="2:22" ht="19" customHeight="1" x14ac:dyDescent="0.35">
      <c r="B65" s="91"/>
      <c r="C65" s="102"/>
      <c r="D65" s="102"/>
      <c r="E65" s="102"/>
      <c r="F65" s="102"/>
      <c r="G65" s="102"/>
      <c r="H65" s="102"/>
      <c r="I65" s="102"/>
      <c r="J65" s="102"/>
      <c r="K65" s="103"/>
      <c r="M65" s="2">
        <v>58</v>
      </c>
      <c r="N65" s="85">
        <v>5.4625220647047223E-2</v>
      </c>
      <c r="O65" s="85">
        <f t="shared" si="1"/>
        <v>6.2819003744104304E-2</v>
      </c>
      <c r="P65" s="85">
        <f t="shared" si="2"/>
        <v>4.6431437549990136E-2</v>
      </c>
      <c r="Q65" s="86"/>
      <c r="R65" s="87">
        <f t="shared" si="13"/>
        <v>4.6973855099828661E-2</v>
      </c>
      <c r="S65" s="87">
        <f t="shared" si="13"/>
        <v>3.0101601719331531E-2</v>
      </c>
      <c r="T65" s="87">
        <f t="shared" si="13"/>
        <v>7.3558054603818354E-2</v>
      </c>
      <c r="V65" s="29">
        <v>0.15</v>
      </c>
    </row>
    <row r="66" spans="2:22" ht="19" customHeight="1" x14ac:dyDescent="0.35">
      <c r="M66" s="2">
        <v>59</v>
      </c>
      <c r="N66" s="85">
        <v>5.4606143541676477E-2</v>
      </c>
      <c r="O66" s="85">
        <f t="shared" si="1"/>
        <v>6.2797065072927941E-2</v>
      </c>
      <c r="P66" s="85">
        <f t="shared" si="2"/>
        <v>4.6415222010425007E-2</v>
      </c>
      <c r="Q66" s="86"/>
      <c r="R66" s="87">
        <f t="shared" si="13"/>
        <v>4.4587962577910152E-2</v>
      </c>
      <c r="S66" s="87">
        <f t="shared" si="13"/>
        <v>2.835663765916371E-2</v>
      </c>
      <c r="T66" s="87">
        <f t="shared" si="13"/>
        <v>7.0357946466395094E-2</v>
      </c>
      <c r="V66" s="29">
        <v>0.15</v>
      </c>
    </row>
    <row r="67" spans="2:22" ht="19" customHeight="1" x14ac:dyDescent="0.35">
      <c r="B67" s="156" t="s">
        <v>87</v>
      </c>
      <c r="C67" s="157"/>
      <c r="D67" s="157"/>
      <c r="E67" s="157"/>
      <c r="F67" s="157"/>
      <c r="G67" s="157"/>
      <c r="H67" s="157"/>
      <c r="I67" s="157"/>
      <c r="J67" s="157"/>
      <c r="K67" s="158"/>
      <c r="M67" s="2">
        <v>60</v>
      </c>
      <c r="N67" s="85">
        <v>5.4587701839023062E-2</v>
      </c>
      <c r="O67" s="85">
        <f t="shared" si="1"/>
        <v>6.2775857114876515E-2</v>
      </c>
      <c r="P67" s="85">
        <f t="shared" si="2"/>
        <v>4.6399546563169601E-2</v>
      </c>
      <c r="Q67" s="86"/>
      <c r="R67" s="87">
        <f t="shared" si="13"/>
        <v>4.2323268868845493E-2</v>
      </c>
      <c r="S67" s="87">
        <f t="shared" si="13"/>
        <v>2.6712838365708612E-2</v>
      </c>
      <c r="T67" s="87">
        <f t="shared" si="13"/>
        <v>6.7297077433271651E-2</v>
      </c>
      <c r="V67" s="29">
        <v>0.15</v>
      </c>
    </row>
    <row r="68" spans="2:22" ht="19" customHeight="1" x14ac:dyDescent="0.35">
      <c r="B68" s="159"/>
      <c r="C68" s="160"/>
      <c r="D68" s="160"/>
      <c r="E68" s="160"/>
      <c r="F68" s="160"/>
      <c r="G68" s="160"/>
      <c r="H68" s="160"/>
      <c r="I68" s="160"/>
      <c r="J68" s="160"/>
      <c r="K68" s="161"/>
      <c r="M68" s="2">
        <v>61</v>
      </c>
      <c r="N68" s="85">
        <v>5.4569864428710479E-2</v>
      </c>
      <c r="O68" s="85">
        <f t="shared" si="1"/>
        <v>6.2755344093017043E-2</v>
      </c>
      <c r="P68" s="85">
        <f t="shared" si="2"/>
        <v>4.6384384764403909E-2</v>
      </c>
      <c r="Q68" s="86"/>
      <c r="R68" s="87">
        <f t="shared" si="13"/>
        <v>4.017361560281494E-2</v>
      </c>
      <c r="S68" s="87">
        <f t="shared" si="13"/>
        <v>2.5164337480302727E-2</v>
      </c>
      <c r="T68" s="87">
        <f t="shared" si="13"/>
        <v>6.436938694096804E-2</v>
      </c>
      <c r="V68" s="29">
        <v>0.15</v>
      </c>
    </row>
    <row r="69" spans="2:22" ht="19" customHeight="1" x14ac:dyDescent="0.35">
      <c r="B69" s="162"/>
      <c r="C69" s="163"/>
      <c r="D69" s="163"/>
      <c r="E69" s="163"/>
      <c r="F69" s="163"/>
      <c r="G69" s="163"/>
      <c r="H69" s="163"/>
      <c r="I69" s="163"/>
      <c r="J69" s="163"/>
      <c r="K69" s="164"/>
      <c r="M69" s="2">
        <v>62</v>
      </c>
      <c r="N69" s="85">
        <v>5.4552602179569254E-2</v>
      </c>
      <c r="O69" s="85">
        <f t="shared" si="1"/>
        <v>6.2735492506504634E-2</v>
      </c>
      <c r="P69" s="85">
        <f t="shared" si="2"/>
        <v>4.6369711852633867E-2</v>
      </c>
      <c r="Q69" s="86"/>
      <c r="R69" s="87">
        <f t="shared" si="13"/>
        <v>3.8133157565075432E-2</v>
      </c>
      <c r="S69" s="87">
        <f t="shared" si="13"/>
        <v>2.3705609010361658E-2</v>
      </c>
      <c r="T69" s="87">
        <f t="shared" si="13"/>
        <v>6.156907850923625E-2</v>
      </c>
      <c r="V69" s="29">
        <v>0.15</v>
      </c>
    </row>
    <row r="70" spans="2:22" ht="19" customHeight="1" x14ac:dyDescent="0.35">
      <c r="M70" s="2">
        <v>63</v>
      </c>
      <c r="N70" s="85">
        <v>5.4535887787884096E-2</v>
      </c>
      <c r="O70" s="85">
        <f t="shared" si="1"/>
        <v>6.2716270956066703E-2</v>
      </c>
      <c r="P70" s="85">
        <f t="shared" si="2"/>
        <v>4.6355504619701483E-2</v>
      </c>
      <c r="Q70" s="86"/>
      <c r="R70" s="87">
        <f t="shared" si="13"/>
        <v>3.619634673304449E-2</v>
      </c>
      <c r="S70" s="87">
        <f t="shared" si="13"/>
        <v>2.233144754986496E-2</v>
      </c>
      <c r="T70" s="87">
        <f t="shared" si="13"/>
        <v>5.8890608186933167E-2</v>
      </c>
      <c r="V70" s="29">
        <v>0.15</v>
      </c>
    </row>
    <row r="71" spans="2:22" ht="19" customHeight="1" x14ac:dyDescent="0.35">
      <c r="M71" s="2">
        <v>64</v>
      </c>
      <c r="N71" s="85">
        <v>5.451969563886272E-2</v>
      </c>
      <c r="O71" s="85">
        <f t="shared" si="1"/>
        <v>6.2697649984692128E-2</v>
      </c>
      <c r="P71" s="85">
        <f t="shared" si="2"/>
        <v>4.6341741293033312E-2</v>
      </c>
      <c r="Q71" s="86"/>
      <c r="R71" s="87">
        <f t="shared" si="13"/>
        <v>3.4357917134455247E-2</v>
      </c>
      <c r="S71" s="87">
        <f t="shared" si="13"/>
        <v>2.1036949655329505E-2</v>
      </c>
      <c r="T71" s="87">
        <f t="shared" si="13"/>
        <v>5.6328673512181425E-2</v>
      </c>
      <c r="V71" s="29">
        <v>0.15</v>
      </c>
    </row>
    <row r="72" spans="2:22" ht="19" customHeight="1" x14ac:dyDescent="0.35">
      <c r="M72" s="2">
        <v>65</v>
      </c>
      <c r="N72" s="85">
        <v>5.4504001680093284E-2</v>
      </c>
      <c r="O72" s="85">
        <f t="shared" si="1"/>
        <v>6.2679601932107268E-2</v>
      </c>
      <c r="P72" s="85">
        <f t="shared" si="2"/>
        <v>4.6328401428079292E-2</v>
      </c>
      <c r="Q72" s="86"/>
      <c r="R72" s="87">
        <f t="shared" si="13"/>
        <v>3.2612870482824678E-2</v>
      </c>
      <c r="S72" s="87">
        <f t="shared" si="13"/>
        <v>1.9817496308496791E-2</v>
      </c>
      <c r="T72" s="87">
        <f t="shared" si="13"/>
        <v>5.3878202962146536E-2</v>
      </c>
      <c r="V72" s="29">
        <v>0.15</v>
      </c>
    </row>
    <row r="73" spans="2:22" ht="19" customHeight="1" x14ac:dyDescent="0.35">
      <c r="M73" s="2">
        <v>66</v>
      </c>
      <c r="N73" s="85">
        <v>5.4488783305870037E-2</v>
      </c>
      <c r="O73" s="85">
        <f t="shared" ref="O73:O78" si="14">N73*(1+V73)</f>
        <v>6.2662100801750539E-2</v>
      </c>
      <c r="P73" s="85">
        <f t="shared" ref="P73:P78" si="15">N73*(1-V73)</f>
        <v>4.6315465809989527E-2</v>
      </c>
      <c r="Q73" s="86"/>
      <c r="R73" s="87">
        <f t="shared" si="13"/>
        <v>3.095646254914098E-2</v>
      </c>
      <c r="S73" s="87">
        <f t="shared" si="13"/>
        <v>1.8668736401336278E-2</v>
      </c>
      <c r="T73" s="87">
        <f t="shared" si="13"/>
        <v>5.1534345869313561E-2</v>
      </c>
      <c r="V73" s="29">
        <v>0.15</v>
      </c>
    </row>
    <row r="74" spans="2:22" ht="19" customHeight="1" x14ac:dyDescent="0.35">
      <c r="M74" s="2">
        <v>67</v>
      </c>
      <c r="N74" s="85">
        <v>5.44740192513673E-2</v>
      </c>
      <c r="O74" s="85">
        <f t="shared" si="14"/>
        <v>6.264512213907239E-2</v>
      </c>
      <c r="P74" s="85">
        <f t="shared" si="15"/>
        <v>4.6302916363662204E-2</v>
      </c>
      <c r="Q74" s="86"/>
      <c r="R74" s="87">
        <f t="shared" si="13"/>
        <v>2.9384190231111607E-2</v>
      </c>
      <c r="S74" s="87">
        <f t="shared" si="13"/>
        <v>1.7586571183005766E-2</v>
      </c>
      <c r="T74" s="87">
        <f t="shared" si="13"/>
        <v>4.9292462782541568E-2</v>
      </c>
      <c r="V74" s="29">
        <v>0.15</v>
      </c>
    </row>
    <row r="75" spans="2:22" ht="19" customHeight="1" x14ac:dyDescent="0.35">
      <c r="M75" s="2">
        <v>68</v>
      </c>
      <c r="N75" s="85">
        <v>5.4459689495747199E-2</v>
      </c>
      <c r="O75" s="85">
        <f t="shared" si="14"/>
        <v>6.2628642920109279E-2</v>
      </c>
      <c r="P75" s="85">
        <f t="shared" si="15"/>
        <v>4.6290736071385119E-2</v>
      </c>
      <c r="Q75" s="86"/>
      <c r="R75" s="87">
        <f t="shared" ref="R75:T78" si="16" xml:space="preserve"> ( 1 +N75 ) ^-($M74 + 1  - 0.5)</f>
        <v>2.7891779283525642E-2</v>
      </c>
      <c r="S75" s="87">
        <f t="shared" si="16"/>
        <v>1.6567139612127899E-2</v>
      </c>
      <c r="T75" s="87">
        <f t="shared" si="16"/>
        <v>4.7148116252393978E-2</v>
      </c>
      <c r="V75" s="29">
        <v>0.15</v>
      </c>
    </row>
    <row r="76" spans="2:22" ht="19" customHeight="1" x14ac:dyDescent="0.35">
      <c r="M76" s="2">
        <v>69</v>
      </c>
      <c r="N76" s="85">
        <v>5.4445775173370903E-2</v>
      </c>
      <c r="O76" s="85">
        <f t="shared" si="14"/>
        <v>6.2612641449376533E-2</v>
      </c>
      <c r="P76" s="85">
        <f t="shared" si="15"/>
        <v>4.6278908897365266E-2</v>
      </c>
      <c r="Q76" s="86"/>
      <c r="R76" s="87">
        <f t="shared" si="16"/>
        <v>2.647517267535119E-2</v>
      </c>
      <c r="S76" s="87">
        <f t="shared" si="16"/>
        <v>1.5606804561210951E-2</v>
      </c>
      <c r="T76" s="87">
        <f t="shared" si="16"/>
        <v>4.5097062021383277E-2</v>
      </c>
      <c r="V76" s="29">
        <v>0.15</v>
      </c>
    </row>
    <row r="77" spans="2:22" ht="19" customHeight="1" x14ac:dyDescent="0.35">
      <c r="M77" s="2">
        <v>70</v>
      </c>
      <c r="N77" s="85">
        <v>5.4432258492360219E-2</v>
      </c>
      <c r="O77" s="85">
        <f t="shared" si="14"/>
        <v>6.2597097266214249E-2</v>
      </c>
      <c r="P77" s="85">
        <f t="shared" si="15"/>
        <v>4.6267419718506182E-2</v>
      </c>
      <c r="Q77" s="86"/>
      <c r="R77" s="87">
        <f t="shared" si="16"/>
        <v>2.5130519541102899E-2</v>
      </c>
      <c r="S77" s="87">
        <f t="shared" si="16"/>
        <v>1.4702139823274204E-2</v>
      </c>
      <c r="T77" s="87">
        <f t="shared" si="16"/>
        <v>4.313524060078746E-2</v>
      </c>
      <c r="V77" s="29">
        <v>0.15</v>
      </c>
    </row>
    <row r="78" spans="2:22" ht="19" customHeight="1" x14ac:dyDescent="0.35">
      <c r="M78" s="1" t="s">
        <v>100</v>
      </c>
      <c r="N78" s="85">
        <v>5.441912265983806E-2</v>
      </c>
      <c r="O78" s="85">
        <f t="shared" si="14"/>
        <v>6.2581991058813763E-2</v>
      </c>
      <c r="P78" s="85">
        <f t="shared" si="15"/>
        <v>4.6256254260862349E-2</v>
      </c>
      <c r="Q78" s="86"/>
      <c r="R78" s="87">
        <f t="shared" si="16"/>
        <v>2.3854164695775684E-2</v>
      </c>
      <c r="S78" s="87">
        <f t="shared" si="16"/>
        <v>1.3849917873724093E-2</v>
      </c>
      <c r="T78" s="87">
        <f t="shared" si="16"/>
        <v>4.1258769216640581E-2</v>
      </c>
      <c r="V78" s="29">
        <v>0.15</v>
      </c>
    </row>
  </sheetData>
  <mergeCells count="24">
    <mergeCell ref="D39:I39"/>
    <mergeCell ref="K39:K40"/>
    <mergeCell ref="B55:K57"/>
    <mergeCell ref="C61:K64"/>
    <mergeCell ref="B67:K69"/>
    <mergeCell ref="V5:V7"/>
    <mergeCell ref="Y5:AA6"/>
    <mergeCell ref="D7:I7"/>
    <mergeCell ref="K7:K8"/>
    <mergeCell ref="D23:I23"/>
    <mergeCell ref="K23:K24"/>
    <mergeCell ref="N5:N7"/>
    <mergeCell ref="O5:O7"/>
    <mergeCell ref="P5:P7"/>
    <mergeCell ref="R5:R7"/>
    <mergeCell ref="S5:S7"/>
    <mergeCell ref="T5:T7"/>
    <mergeCell ref="N4:P4"/>
    <mergeCell ref="R4:T4"/>
    <mergeCell ref="B2:K2"/>
    <mergeCell ref="N2:P2"/>
    <mergeCell ref="R2:T2"/>
    <mergeCell ref="N3:P3"/>
    <mergeCell ref="R3:T3"/>
  </mergeCells>
  <hyperlinks>
    <hyperlink ref="F5:I5" location="Calculations_OIS!AW11" display="Calculations_OIS!AW11" xr:uid="{B1872F15-B23D-4AFE-A714-CB9BE064BC4C}"/>
  </hyperlinks>
  <printOptions horizontalCentered="1" verticalCentered="1"/>
  <pageMargins left="0.70866141732283472" right="0.51181102362204722" top="0.35433070866141736" bottom="0.35433070866141736" header="0.31496062992125984" footer="0.31496062992125984"/>
  <pageSetup paperSize="9" scale="60" fitToHeight="2"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2B2BD-4819-4430-BA11-18E275303BD6}">
  <sheetPr>
    <tabColor theme="0"/>
  </sheetPr>
  <dimension ref="B1:AG78"/>
  <sheetViews>
    <sheetView zoomScale="80" zoomScaleNormal="80" workbookViewId="0">
      <selection activeCell="B2" sqref="B2:K2"/>
    </sheetView>
  </sheetViews>
  <sheetFormatPr defaultColWidth="8.7265625" defaultRowHeight="19" customHeight="1" x14ac:dyDescent="0.35"/>
  <cols>
    <col min="1" max="1" width="5.54296875" style="1" customWidth="1"/>
    <col min="2" max="2" width="11.81640625" style="1" customWidth="1"/>
    <col min="3" max="10" width="13.54296875" style="1" customWidth="1"/>
    <col min="11" max="11" width="15.453125" style="1" customWidth="1"/>
    <col min="12" max="12" width="8.7265625" style="1"/>
    <col min="13" max="13" width="5.1796875" style="1" customWidth="1"/>
    <col min="14" max="16" width="18.54296875" style="1" customWidth="1"/>
    <col min="17" max="17" width="5.26953125" style="1" customWidth="1"/>
    <col min="18" max="20" width="18.54296875" style="1" customWidth="1"/>
    <col min="21" max="21" width="5.6328125" style="1" customWidth="1"/>
    <col min="22" max="22" width="12.54296875" style="1" customWidth="1"/>
    <col min="23" max="24" width="8.7265625" style="1"/>
    <col min="25" max="25" width="6.6328125" style="1" bestFit="1" customWidth="1"/>
    <col min="26" max="26" width="18" style="1" bestFit="1" customWidth="1"/>
    <col min="27" max="27" width="13.08984375" style="1" bestFit="1" customWidth="1"/>
    <col min="28" max="28" width="8.7265625" style="1"/>
    <col min="29" max="31" width="12.26953125" style="1" customWidth="1"/>
    <col min="32" max="16384" width="8.7265625" style="1"/>
  </cols>
  <sheetData>
    <row r="1" spans="2:33" ht="35.15" customHeight="1" x14ac:dyDescent="0.35"/>
    <row r="2" spans="2:33" ht="21" customHeight="1" x14ac:dyDescent="0.35">
      <c r="B2" s="182" t="s">
        <v>64</v>
      </c>
      <c r="C2" s="182"/>
      <c r="D2" s="182"/>
      <c r="E2" s="182"/>
      <c r="F2" s="182"/>
      <c r="G2" s="182"/>
      <c r="H2" s="182"/>
      <c r="I2" s="182"/>
      <c r="J2" s="182"/>
      <c r="K2" s="182"/>
      <c r="N2" s="180" t="s">
        <v>66</v>
      </c>
      <c r="O2" s="180"/>
      <c r="P2" s="180"/>
      <c r="R2" s="180" t="s">
        <v>101</v>
      </c>
      <c r="S2" s="180"/>
      <c r="T2" s="180"/>
    </row>
    <row r="3" spans="2:33" ht="19" customHeight="1" x14ac:dyDescent="0.35">
      <c r="B3" s="36" t="s">
        <v>47</v>
      </c>
      <c r="D3" s="2"/>
      <c r="F3" s="42" t="s">
        <v>22</v>
      </c>
      <c r="G3" s="36" t="s">
        <v>118</v>
      </c>
      <c r="H3" s="35"/>
      <c r="I3" s="35"/>
      <c r="N3" s="181" t="str">
        <f>G3</f>
        <v>End-Mangsir (2082)</v>
      </c>
      <c r="O3" s="181"/>
      <c r="P3" s="181"/>
      <c r="R3" s="181" t="str">
        <f>N3</f>
        <v>End-Mangsir (2082)</v>
      </c>
      <c r="S3" s="181"/>
      <c r="T3" s="181"/>
    </row>
    <row r="4" spans="2:33" ht="19" customHeight="1" thickBot="1" x14ac:dyDescent="0.4">
      <c r="B4" s="37"/>
      <c r="D4" s="2"/>
      <c r="H4" s="35"/>
      <c r="I4" s="35"/>
      <c r="N4" s="178" t="s">
        <v>46</v>
      </c>
      <c r="O4" s="178"/>
      <c r="P4" s="178"/>
      <c r="R4" s="178" t="str">
        <f>N4</f>
        <v>Nepali risk-free curves - General bucket</v>
      </c>
      <c r="S4" s="178"/>
      <c r="T4" s="178"/>
    </row>
    <row r="5" spans="2:33" ht="19" customHeight="1" x14ac:dyDescent="0.35">
      <c r="B5" s="36" t="s">
        <v>83</v>
      </c>
      <c r="C5" s="36"/>
      <c r="D5" s="2"/>
      <c r="E5" s="2"/>
      <c r="G5" s="35"/>
      <c r="H5" s="35"/>
      <c r="I5" s="35"/>
      <c r="N5" s="174" t="s">
        <v>23</v>
      </c>
      <c r="O5" s="174" t="s">
        <v>41</v>
      </c>
      <c r="P5" s="174" t="s">
        <v>42</v>
      </c>
      <c r="R5" s="175" t="str">
        <f>N5</f>
        <v>General 
non-stressed 
zero coupon rates</v>
      </c>
      <c r="S5" s="175" t="str">
        <f>O5</f>
        <v>General 
Stress up 
zero coupon rates</v>
      </c>
      <c r="T5" s="175" t="str">
        <f>P5</f>
        <v>General 
Stress down 
zero coupon rates</v>
      </c>
      <c r="V5" s="165" t="s">
        <v>44</v>
      </c>
      <c r="Y5" s="168" t="s">
        <v>92</v>
      </c>
      <c r="Z5" s="169"/>
      <c r="AA5" s="170"/>
      <c r="AD5" s="121" t="s">
        <v>96</v>
      </c>
      <c r="AE5" s="121"/>
      <c r="AG5" s="84"/>
    </row>
    <row r="6" spans="2:33" ht="19" customHeight="1" thickBot="1" x14ac:dyDescent="0.4">
      <c r="B6" s="2"/>
      <c r="C6" s="2"/>
      <c r="D6" s="2"/>
      <c r="E6" s="2"/>
      <c r="F6" s="2"/>
      <c r="G6" s="2"/>
      <c r="H6" s="2"/>
      <c r="N6" s="174"/>
      <c r="O6" s="174"/>
      <c r="P6" s="174"/>
      <c r="R6" s="176"/>
      <c r="S6" s="176"/>
      <c r="T6" s="176"/>
      <c r="V6" s="166"/>
      <c r="Y6" s="171"/>
      <c r="Z6" s="172"/>
      <c r="AA6" s="173"/>
      <c r="AD6" s="84"/>
      <c r="AE6" s="84"/>
      <c r="AG6" s="84"/>
    </row>
    <row r="7" spans="2:33" ht="19" customHeight="1" thickBot="1" x14ac:dyDescent="0.4">
      <c r="B7" s="5"/>
      <c r="C7" s="2" t="s">
        <v>5</v>
      </c>
      <c r="D7" s="140" t="s">
        <v>82</v>
      </c>
      <c r="E7" s="141"/>
      <c r="F7" s="141"/>
      <c r="G7" s="141"/>
      <c r="H7" s="141"/>
      <c r="I7" s="142"/>
      <c r="K7" s="143" t="s">
        <v>20</v>
      </c>
      <c r="N7" s="174"/>
      <c r="O7" s="174"/>
      <c r="P7" s="174"/>
      <c r="R7" s="177"/>
      <c r="S7" s="177"/>
      <c r="T7" s="177"/>
      <c r="V7" s="167"/>
      <c r="AE7" s="84"/>
      <c r="AG7" s="84"/>
    </row>
    <row r="8" spans="2:33" ht="19" customHeight="1" thickBot="1" x14ac:dyDescent="0.4">
      <c r="B8" s="3"/>
      <c r="C8" s="4" t="s">
        <v>1</v>
      </c>
      <c r="D8" s="6" t="s">
        <v>0</v>
      </c>
      <c r="E8" s="6" t="s">
        <v>13</v>
      </c>
      <c r="F8" s="6" t="s">
        <v>2</v>
      </c>
      <c r="G8" s="6" t="s">
        <v>3</v>
      </c>
      <c r="H8" s="6" t="s">
        <v>68</v>
      </c>
      <c r="I8" s="7" t="s">
        <v>6</v>
      </c>
      <c r="J8" s="8" t="s">
        <v>7</v>
      </c>
      <c r="K8" s="144"/>
      <c r="M8" s="2">
        <v>1</v>
      </c>
      <c r="N8" s="85">
        <v>4.8979254984961404E-2</v>
      </c>
      <c r="O8" s="85">
        <f>N8*(1+V8)</f>
        <v>7.5917845226690178E-2</v>
      </c>
      <c r="P8" s="85">
        <f>N8*(1-V8)</f>
        <v>2.204066474323263E-2</v>
      </c>
      <c r="Q8" s="86"/>
      <c r="R8" s="87">
        <f xml:space="preserve"> ( 1 +N8 ) ^-($M8 - 0.5)</f>
        <v>0.97637477390877403</v>
      </c>
      <c r="S8" s="87">
        <f t="shared" ref="S8:T57" si="0" xml:space="preserve"> ( 1 +O8 ) ^-($M8 - 0.5)</f>
        <v>0.96407416430701831</v>
      </c>
      <c r="T8" s="87">
        <f t="shared" si="0"/>
        <v>0.98915855650558415</v>
      </c>
      <c r="V8" s="29">
        <v>0.55000000000000004</v>
      </c>
      <c r="Y8" s="122" t="s">
        <v>93</v>
      </c>
      <c r="Z8" s="123" t="s">
        <v>95</v>
      </c>
      <c r="AA8" s="124" t="s">
        <v>94</v>
      </c>
      <c r="AD8" s="120" t="s">
        <v>97</v>
      </c>
      <c r="AE8" s="84"/>
      <c r="AG8" s="84"/>
    </row>
    <row r="9" spans="2:33" ht="19" customHeight="1" thickBot="1" x14ac:dyDescent="0.4">
      <c r="B9" s="25">
        <v>20820829</v>
      </c>
      <c r="C9" s="2"/>
      <c r="D9" s="2"/>
      <c r="E9" s="2"/>
      <c r="F9" s="2"/>
      <c r="G9" s="2"/>
      <c r="H9" s="2"/>
      <c r="I9" s="2"/>
      <c r="J9" s="2"/>
      <c r="M9" s="2">
        <v>2</v>
      </c>
      <c r="N9" s="85">
        <v>4.9612013184302972E-2</v>
      </c>
      <c r="O9" s="85">
        <f t="shared" ref="O9:O72" si="1">N9*(1+V9)</f>
        <v>7.6898620435669612E-2</v>
      </c>
      <c r="P9" s="85">
        <f t="shared" ref="P9:P72" si="2">N9*(1-V9)</f>
        <v>2.2325405932936335E-2</v>
      </c>
      <c r="Q9" s="86"/>
      <c r="R9" s="87">
        <f t="shared" ref="R9:R57" si="3" xml:space="preserve"> ( 1 +N9 ) ^-($M9 - 0.5)</f>
        <v>0.92994403046140894</v>
      </c>
      <c r="S9" s="87">
        <f t="shared" si="0"/>
        <v>0.89482429944317332</v>
      </c>
      <c r="T9" s="87">
        <f t="shared" si="0"/>
        <v>0.96742269090057298</v>
      </c>
      <c r="V9" s="29">
        <v>0.55000000000000004</v>
      </c>
      <c r="Y9" s="125">
        <v>1</v>
      </c>
      <c r="Z9" s="126">
        <v>0.2</v>
      </c>
      <c r="AA9" s="127">
        <v>7.4999999999999997E-3</v>
      </c>
      <c r="AD9" s="119">
        <v>5.3583333333333337E-2</v>
      </c>
    </row>
    <row r="10" spans="2:33" ht="19" customHeight="1" x14ac:dyDescent="0.35">
      <c r="B10" s="9">
        <v>1</v>
      </c>
      <c r="C10" s="104">
        <v>5.4468999999998186E-2</v>
      </c>
      <c r="D10" s="105">
        <v>3.8979798527230484E-2</v>
      </c>
      <c r="E10" s="105">
        <v>2.5154601910163471E-2</v>
      </c>
      <c r="F10" s="43">
        <v>2.5901499863346313E-2</v>
      </c>
      <c r="G10" s="43">
        <v>4.2112514783412207E-2</v>
      </c>
      <c r="H10" s="43">
        <v>1.9759000000002372E-2</v>
      </c>
      <c r="I10" s="43">
        <f>IF(  ABS( MAX( D10:H10 ) )  &gt;  ABS(  MIN(D10:H10 ) ),
                                                 (  SUM(D10:H10) - ABS( MAX(D10:H10) ) ) / 4,
                                                  (  SUM(D10:H10) +  ABS( MIN(D10:H10)  )  )   / 4 )</f>
        <v>2.7448725075185657E-2</v>
      </c>
      <c r="J10" s="106">
        <f t="shared" ref="J10:J19" si="4" xml:space="preserve"> IF( I10 &gt; 0, MAX( -$AA9, -I10*$Z9 ), MIN( $AA9, -I10*$Z9 )  )</f>
        <v>-5.489745015037132E-3</v>
      </c>
      <c r="K10" s="107">
        <f>C10+J10</f>
        <v>4.8979254984961057E-2</v>
      </c>
      <c r="M10" s="2">
        <v>3</v>
      </c>
      <c r="N10" s="85">
        <v>5.0896986777549502E-2</v>
      </c>
      <c r="O10" s="85">
        <f t="shared" si="1"/>
        <v>7.8890329505201737E-2</v>
      </c>
      <c r="P10" s="85">
        <f t="shared" si="2"/>
        <v>2.2903644049897275E-2</v>
      </c>
      <c r="Q10" s="86"/>
      <c r="R10" s="87">
        <f t="shared" si="3"/>
        <v>0.88328251411258896</v>
      </c>
      <c r="S10" s="87">
        <f t="shared" si="0"/>
        <v>0.82709757798563266</v>
      </c>
      <c r="T10" s="87">
        <f t="shared" si="0"/>
        <v>0.94495947844554429</v>
      </c>
      <c r="V10" s="29">
        <v>0.55000000000000004</v>
      </c>
      <c r="Y10" s="128">
        <v>2</v>
      </c>
      <c r="Z10" s="129">
        <v>0.2</v>
      </c>
      <c r="AA10" s="130">
        <v>7.4999999999999997E-3</v>
      </c>
      <c r="AD10" s="84"/>
    </row>
    <row r="11" spans="2:33" ht="19" customHeight="1" x14ac:dyDescent="0.35">
      <c r="B11" s="10">
        <v>2</v>
      </c>
      <c r="C11" s="108">
        <v>5.529934973009909E-2</v>
      </c>
      <c r="D11" s="109">
        <v>3.9707890050947103E-2</v>
      </c>
      <c r="E11" s="44">
        <v>2.6658006500331899E-2</v>
      </c>
      <c r="F11" s="44">
        <v>2.5378359119878846E-2</v>
      </c>
      <c r="G11" s="44">
        <v>4.2993011566675454E-2</v>
      </c>
      <c r="H11" s="44">
        <v>2.2002475244764286E-2</v>
      </c>
      <c r="I11" s="44">
        <f t="shared" ref="I11:I19" si="5">IF(  ABS( MAX( D11:H11 ) )  &gt;  ABS(  MIN(D11:H11 ) ),
                                                 (  SUM(D11:H11) - ABS( MAX(D11:H11) ) ) / 4,
                                                  (  SUM(D11:H11) +  ABS( MIN(D11:H11)  )  )   / 4 )</f>
        <v>2.8436682728980534E-2</v>
      </c>
      <c r="J11" s="110">
        <f t="shared" si="4"/>
        <v>-5.6873365457961074E-3</v>
      </c>
      <c r="K11" s="111">
        <f t="shared" ref="K11:K19" si="6">C11+J11</f>
        <v>4.9612013184302986E-2</v>
      </c>
      <c r="M11" s="2">
        <v>4</v>
      </c>
      <c r="N11" s="85">
        <v>5.2111395796071269E-2</v>
      </c>
      <c r="O11" s="85">
        <f t="shared" si="1"/>
        <v>8.0772663483910476E-2</v>
      </c>
      <c r="P11" s="85">
        <f t="shared" si="2"/>
        <v>2.345012810823207E-2</v>
      </c>
      <c r="Q11" s="86"/>
      <c r="R11" s="87">
        <f t="shared" si="3"/>
        <v>0.83711276373142163</v>
      </c>
      <c r="S11" s="87">
        <f t="shared" si="0"/>
        <v>0.7619557843879845</v>
      </c>
      <c r="T11" s="87">
        <f t="shared" si="0"/>
        <v>0.92207575648017381</v>
      </c>
      <c r="V11" s="29">
        <v>0.55000000000000004</v>
      </c>
      <c r="Y11" s="128">
        <v>3</v>
      </c>
      <c r="Z11" s="129">
        <v>0.2</v>
      </c>
      <c r="AA11" s="130">
        <v>7.4999999999999997E-3</v>
      </c>
      <c r="AD11" s="120" t="s">
        <v>98</v>
      </c>
    </row>
    <row r="12" spans="2:33" ht="19" customHeight="1" x14ac:dyDescent="0.35">
      <c r="B12" s="10">
        <v>3</v>
      </c>
      <c r="C12" s="108">
        <v>5.6792420138325195E-2</v>
      </c>
      <c r="D12" s="109">
        <v>4.0892565726863728E-2</v>
      </c>
      <c r="E12" s="44">
        <v>2.8251619046280041E-2</v>
      </c>
      <c r="F12" s="44">
        <v>2.5395475112076182E-2</v>
      </c>
      <c r="G12" s="44">
        <v>4.387184455120674E-2</v>
      </c>
      <c r="H12" s="44">
        <v>2.3369007330293678E-2</v>
      </c>
      <c r="I12" s="44">
        <f t="shared" si="5"/>
        <v>2.9477166803878407E-2</v>
      </c>
      <c r="J12" s="110">
        <f t="shared" si="4"/>
        <v>-5.8954333607756822E-3</v>
      </c>
      <c r="K12" s="111">
        <f t="shared" si="6"/>
        <v>5.0896986777549516E-2</v>
      </c>
      <c r="M12" s="2">
        <v>5</v>
      </c>
      <c r="N12" s="85">
        <v>5.30001695972111E-2</v>
      </c>
      <c r="O12" s="85">
        <f t="shared" si="1"/>
        <v>6.8900220476374438E-2</v>
      </c>
      <c r="P12" s="85">
        <f t="shared" si="2"/>
        <v>3.7100118718047768E-2</v>
      </c>
      <c r="Q12" s="86"/>
      <c r="R12" s="87">
        <f t="shared" si="3"/>
        <v>0.79263275429172952</v>
      </c>
      <c r="S12" s="87">
        <f t="shared" si="0"/>
        <v>0.74093950363942851</v>
      </c>
      <c r="T12" s="87">
        <f t="shared" si="0"/>
        <v>0.8488030317502373</v>
      </c>
      <c r="V12" s="30">
        <v>0.3</v>
      </c>
      <c r="Y12" s="128">
        <v>4</v>
      </c>
      <c r="Z12" s="129">
        <v>0.2</v>
      </c>
      <c r="AA12" s="130">
        <v>7.4999999999999997E-3</v>
      </c>
      <c r="AD12" s="119" t="s">
        <v>99</v>
      </c>
    </row>
    <row r="13" spans="2:33" ht="19" customHeight="1" x14ac:dyDescent="0.35">
      <c r="B13" s="10">
        <v>4</v>
      </c>
      <c r="C13" s="108">
        <v>5.8160585441819235E-2</v>
      </c>
      <c r="D13" s="109">
        <v>4.1951015887376819E-2</v>
      </c>
      <c r="E13" s="44">
        <v>2.9349722447846949E-2</v>
      </c>
      <c r="F13" s="44">
        <v>2.5474685026250832E-2</v>
      </c>
      <c r="G13" s="44">
        <v>4.4468066429688147E-2</v>
      </c>
      <c r="H13" s="44">
        <v>2.4208369553486708E-2</v>
      </c>
      <c r="I13" s="44">
        <f t="shared" si="5"/>
        <v>3.0245948228740327E-2</v>
      </c>
      <c r="J13" s="110">
        <f t="shared" si="4"/>
        <v>-6.0491896457480661E-3</v>
      </c>
      <c r="K13" s="111">
        <f t="shared" si="6"/>
        <v>5.2111395796071172E-2</v>
      </c>
      <c r="M13" s="2">
        <v>6</v>
      </c>
      <c r="N13" s="85">
        <v>5.3731846191878097E-2</v>
      </c>
      <c r="O13" s="85">
        <f t="shared" si="1"/>
        <v>6.9851400049441528E-2</v>
      </c>
      <c r="P13" s="85">
        <f t="shared" si="2"/>
        <v>3.7612292334314665E-2</v>
      </c>
      <c r="Q13" s="86"/>
      <c r="R13" s="87">
        <f t="shared" si="3"/>
        <v>0.74986730629263487</v>
      </c>
      <c r="S13" s="87">
        <f t="shared" si="0"/>
        <v>0.68979647957313051</v>
      </c>
      <c r="T13" s="87">
        <f t="shared" si="0"/>
        <v>0.81621938611002653</v>
      </c>
      <c r="V13" s="30">
        <v>0.3</v>
      </c>
      <c r="Y13" s="128">
        <v>5</v>
      </c>
      <c r="Z13" s="129">
        <v>0.2</v>
      </c>
      <c r="AA13" s="130">
        <v>7.4999999999999997E-3</v>
      </c>
      <c r="AD13" s="84"/>
    </row>
    <row r="14" spans="2:33" ht="19" customHeight="1" thickBot="1" x14ac:dyDescent="0.4">
      <c r="B14" s="10">
        <v>5</v>
      </c>
      <c r="C14" s="112">
        <v>5.911219819204705E-2</v>
      </c>
      <c r="D14" s="113">
        <v>4.2695592284252237E-2</v>
      </c>
      <c r="E14" s="45">
        <v>2.9705402756398103E-2</v>
      </c>
      <c r="F14" s="45">
        <v>2.5340861774841628E-2</v>
      </c>
      <c r="G14" s="45">
        <v>4.4643006848571032E-2</v>
      </c>
      <c r="H14" s="45">
        <v>2.44987150812217E-2</v>
      </c>
      <c r="I14" s="45">
        <f t="shared" si="5"/>
        <v>3.0560142974178417E-2</v>
      </c>
      <c r="J14" s="114">
        <f t="shared" si="4"/>
        <v>-6.1120285948356836E-3</v>
      </c>
      <c r="K14" s="115">
        <f t="shared" si="6"/>
        <v>5.3000169597211363E-2</v>
      </c>
      <c r="M14" s="2">
        <v>7</v>
      </c>
      <c r="N14" s="85">
        <v>5.4366702097182085E-2</v>
      </c>
      <c r="O14" s="85">
        <f t="shared" si="1"/>
        <v>7.0676712726336716E-2</v>
      </c>
      <c r="P14" s="85">
        <f t="shared" si="2"/>
        <v>3.8056691468027454E-2</v>
      </c>
      <c r="Q14" s="86"/>
      <c r="R14" s="87">
        <f t="shared" si="3"/>
        <v>0.70884954802100342</v>
      </c>
      <c r="S14" s="87">
        <f t="shared" si="0"/>
        <v>0.64153548076828404</v>
      </c>
      <c r="T14" s="87">
        <f t="shared" si="0"/>
        <v>0.78444595867098899</v>
      </c>
      <c r="V14" s="30">
        <v>0.3</v>
      </c>
      <c r="Y14" s="128">
        <v>6</v>
      </c>
      <c r="Z14" s="129">
        <v>0.2</v>
      </c>
      <c r="AA14" s="130">
        <v>7.4999999999999997E-3</v>
      </c>
      <c r="AC14" s="28"/>
      <c r="AD14" s="84"/>
    </row>
    <row r="15" spans="2:33" ht="19" customHeight="1" x14ac:dyDescent="0.35">
      <c r="B15" s="10">
        <v>6</v>
      </c>
      <c r="C15" s="108">
        <v>5.9869958499643605E-2</v>
      </c>
      <c r="D15" s="109">
        <v>4.3191972902120401E-2</v>
      </c>
      <c r="E15" s="44">
        <v>2.9848957929726971E-2</v>
      </c>
      <c r="F15" s="44">
        <v>2.519697438742341E-2</v>
      </c>
      <c r="G15" s="44">
        <v>4.4881345986558907E-2</v>
      </c>
      <c r="H15" s="44">
        <v>2.4524340936032729E-2</v>
      </c>
      <c r="I15" s="49">
        <f t="shared" si="5"/>
        <v>3.0690561538825878E-2</v>
      </c>
      <c r="J15" s="110">
        <f t="shared" si="4"/>
        <v>-6.1381123077651756E-3</v>
      </c>
      <c r="K15" s="116">
        <f t="shared" si="6"/>
        <v>5.373184619187843E-2</v>
      </c>
      <c r="M15" s="2">
        <v>8</v>
      </c>
      <c r="N15" s="85">
        <v>5.4936121596399268E-2</v>
      </c>
      <c r="O15" s="85">
        <f t="shared" si="1"/>
        <v>6.317653983585915E-2</v>
      </c>
      <c r="P15" s="85">
        <f t="shared" si="2"/>
        <v>4.6695703356939379E-2</v>
      </c>
      <c r="Q15" s="86"/>
      <c r="R15" s="87">
        <f t="shared" si="3"/>
        <v>0.66958201041248977</v>
      </c>
      <c r="S15" s="87">
        <f t="shared" si="0"/>
        <v>0.63162543973604279</v>
      </c>
      <c r="T15" s="87">
        <f t="shared" si="0"/>
        <v>0.71014443720014342</v>
      </c>
      <c r="V15" s="29">
        <v>0.15</v>
      </c>
      <c r="Y15" s="128">
        <v>7</v>
      </c>
      <c r="Z15" s="129">
        <v>0.2</v>
      </c>
      <c r="AA15" s="130">
        <v>7.4999999999999997E-3</v>
      </c>
      <c r="AC15" s="28"/>
      <c r="AD15" s="84"/>
    </row>
    <row r="16" spans="2:33" ht="19" customHeight="1" x14ac:dyDescent="0.35">
      <c r="B16" s="10">
        <v>7</v>
      </c>
      <c r="C16" s="108">
        <v>6.051687573084541E-2</v>
      </c>
      <c r="D16" s="109">
        <v>4.3628903316361933E-2</v>
      </c>
      <c r="E16" s="44">
        <v>2.9845636381990559E-2</v>
      </c>
      <c r="F16" s="44">
        <v>2.5087360422586524E-2</v>
      </c>
      <c r="G16" s="44">
        <v>4.4737725394149441E-2</v>
      </c>
      <c r="H16" s="44">
        <v>2.4441572552321267E-2</v>
      </c>
      <c r="I16" s="44">
        <f t="shared" si="5"/>
        <v>3.0750868168315071E-2</v>
      </c>
      <c r="J16" s="110">
        <f t="shared" si="4"/>
        <v>-6.1501736336630145E-3</v>
      </c>
      <c r="K16" s="111">
        <f t="shared" si="6"/>
        <v>5.4366702097182397E-2</v>
      </c>
      <c r="M16" s="2">
        <v>9</v>
      </c>
      <c r="N16" s="85">
        <v>5.5426051154724876E-2</v>
      </c>
      <c r="O16" s="85">
        <f t="shared" si="1"/>
        <v>6.3739958827933596E-2</v>
      </c>
      <c r="P16" s="85">
        <f t="shared" si="2"/>
        <v>4.7112143481516142E-2</v>
      </c>
      <c r="Q16" s="86"/>
      <c r="R16" s="87">
        <f t="shared" si="3"/>
        <v>0.63221328494326379</v>
      </c>
      <c r="S16" s="87">
        <f t="shared" si="0"/>
        <v>0.5914233603051392</v>
      </c>
      <c r="T16" s="87">
        <f t="shared" si="0"/>
        <v>0.67617301136842878</v>
      </c>
      <c r="V16" s="29">
        <v>0.15</v>
      </c>
      <c r="Y16" s="128">
        <v>8</v>
      </c>
      <c r="Z16" s="129">
        <v>0.2</v>
      </c>
      <c r="AA16" s="130">
        <v>7.4999999999999997E-3</v>
      </c>
      <c r="AC16" s="28"/>
      <c r="AD16" s="84"/>
    </row>
    <row r="17" spans="2:27" ht="19" customHeight="1" x14ac:dyDescent="0.35">
      <c r="B17" s="10">
        <v>8</v>
      </c>
      <c r="C17" s="108">
        <v>6.1074366651721723E-2</v>
      </c>
      <c r="D17" s="109">
        <v>4.3813054334407076E-2</v>
      </c>
      <c r="E17" s="44">
        <v>2.968535785155435E-2</v>
      </c>
      <c r="F17" s="44">
        <v>2.4988914641734583E-2</v>
      </c>
      <c r="G17" s="44">
        <v>4.4540240690080779E-2</v>
      </c>
      <c r="H17" s="44">
        <v>2.4277574278750436E-2</v>
      </c>
      <c r="I17" s="44">
        <f t="shared" si="5"/>
        <v>3.0691225276611611E-2</v>
      </c>
      <c r="J17" s="110">
        <f t="shared" si="4"/>
        <v>-6.1382450553223228E-3</v>
      </c>
      <c r="K17" s="111">
        <f t="shared" si="6"/>
        <v>5.49361215963994E-2</v>
      </c>
      <c r="M17" s="2">
        <v>10</v>
      </c>
      <c r="N17" s="85">
        <v>5.584661215474962E-2</v>
      </c>
      <c r="O17" s="85">
        <f t="shared" si="1"/>
        <v>6.4223603977962063E-2</v>
      </c>
      <c r="P17" s="85">
        <f t="shared" si="2"/>
        <v>4.7469620331537177E-2</v>
      </c>
      <c r="Q17" s="86"/>
      <c r="R17" s="87">
        <f t="shared" si="3"/>
        <v>0.59674956042538474</v>
      </c>
      <c r="S17" s="87">
        <f t="shared" si="0"/>
        <v>0.55358915320451596</v>
      </c>
      <c r="T17" s="87">
        <f t="shared" si="0"/>
        <v>0.64365975832524835</v>
      </c>
      <c r="V17" s="29">
        <v>0.15</v>
      </c>
      <c r="Y17" s="128">
        <v>9</v>
      </c>
      <c r="Z17" s="129">
        <v>0.2</v>
      </c>
      <c r="AA17" s="130">
        <v>7.4999999999999997E-3</v>
      </c>
    </row>
    <row r="18" spans="2:27" ht="19" customHeight="1" thickBot="1" x14ac:dyDescent="0.4">
      <c r="B18" s="10">
        <v>9</v>
      </c>
      <c r="C18" s="108">
        <v>6.1548985213514262E-2</v>
      </c>
      <c r="D18" s="109">
        <v>4.4075624797527135E-2</v>
      </c>
      <c r="E18" s="44">
        <v>2.9455857576266897E-2</v>
      </c>
      <c r="F18" s="44">
        <v>2.4885359949517571E-2</v>
      </c>
      <c r="G18" s="44">
        <v>4.437834047983924E-2</v>
      </c>
      <c r="H18" s="44">
        <v>2.4041838852469688E-2</v>
      </c>
      <c r="I18" s="44">
        <f t="shared" si="5"/>
        <v>3.0614670293945323E-2</v>
      </c>
      <c r="J18" s="110">
        <f t="shared" si="4"/>
        <v>-6.1229340587890648E-3</v>
      </c>
      <c r="K18" s="111">
        <f t="shared" si="6"/>
        <v>5.5426051154725195E-2</v>
      </c>
      <c r="M18" s="2">
        <v>11</v>
      </c>
      <c r="N18" s="85">
        <v>5.6118032939207696E-2</v>
      </c>
      <c r="O18" s="85">
        <f t="shared" si="1"/>
        <v>6.4535737880088845E-2</v>
      </c>
      <c r="P18" s="85">
        <f t="shared" si="2"/>
        <v>4.770032799832654E-2</v>
      </c>
      <c r="Q18" s="86"/>
      <c r="R18" s="87">
        <f t="shared" si="3"/>
        <v>0.56366256086542388</v>
      </c>
      <c r="S18" s="87">
        <f t="shared" si="0"/>
        <v>0.51858197627189551</v>
      </c>
      <c r="T18" s="87">
        <f t="shared" si="0"/>
        <v>0.61307084200931372</v>
      </c>
      <c r="V18" s="29">
        <v>0.15</v>
      </c>
      <c r="Y18" s="131">
        <v>10</v>
      </c>
      <c r="Z18" s="132">
        <v>0.2</v>
      </c>
      <c r="AA18" s="133">
        <v>7.4999999999999997E-3</v>
      </c>
    </row>
    <row r="19" spans="2:27" ht="19" customHeight="1" thickBot="1" x14ac:dyDescent="0.4">
      <c r="B19" s="11">
        <v>10</v>
      </c>
      <c r="C19" s="112">
        <v>6.1944572100706807E-2</v>
      </c>
      <c r="D19" s="113">
        <v>4.4367262112401606E-2</v>
      </c>
      <c r="E19" s="45">
        <v>2.9228536919350789E-2</v>
      </c>
      <c r="F19" s="45">
        <v>2.4753635826764597E-2</v>
      </c>
      <c r="G19" s="45">
        <v>4.4242690924766181E-2</v>
      </c>
      <c r="H19" s="45">
        <v>2.3734335248255523E-2</v>
      </c>
      <c r="I19" s="45">
        <f t="shared" si="5"/>
        <v>3.0489799729784273E-2</v>
      </c>
      <c r="J19" s="114">
        <f t="shared" si="4"/>
        <v>-6.0979599459568545E-3</v>
      </c>
      <c r="K19" s="117">
        <f t="shared" si="6"/>
        <v>5.5846612154749953E-2</v>
      </c>
      <c r="M19" s="2">
        <v>12</v>
      </c>
      <c r="N19" s="85">
        <v>5.6265997962605008E-2</v>
      </c>
      <c r="O19" s="85">
        <f t="shared" si="1"/>
        <v>6.4705897656995748E-2</v>
      </c>
      <c r="P19" s="85">
        <f t="shared" si="2"/>
        <v>4.7826098268214254E-2</v>
      </c>
      <c r="Q19" s="86"/>
      <c r="R19" s="87">
        <f t="shared" si="3"/>
        <v>0.53285255566488887</v>
      </c>
      <c r="S19" s="87">
        <f t="shared" si="0"/>
        <v>0.48624921483807187</v>
      </c>
      <c r="T19" s="87">
        <f t="shared" si="0"/>
        <v>0.58435137552072458</v>
      </c>
      <c r="V19" s="29">
        <v>0.15</v>
      </c>
    </row>
    <row r="20" spans="2:27" ht="19" customHeight="1" x14ac:dyDescent="0.35">
      <c r="M20" s="2">
        <v>13</v>
      </c>
      <c r="N20" s="85">
        <v>5.6331658255743378E-2</v>
      </c>
      <c r="O20" s="85">
        <f t="shared" si="1"/>
        <v>6.4781406994104881E-2</v>
      </c>
      <c r="P20" s="85">
        <f t="shared" si="2"/>
        <v>4.7881909517381867E-2</v>
      </c>
      <c r="Q20" s="86"/>
      <c r="R20" s="87">
        <f t="shared" si="3"/>
        <v>0.50407632763693688</v>
      </c>
      <c r="S20" s="87">
        <f t="shared" si="0"/>
        <v>0.45629347973772127</v>
      </c>
      <c r="T20" s="87">
        <f t="shared" si="0"/>
        <v>0.55730856131512307</v>
      </c>
      <c r="V20" s="29">
        <v>0.15</v>
      </c>
    </row>
    <row r="21" spans="2:27" ht="19" customHeight="1" x14ac:dyDescent="0.35">
      <c r="M21" s="2">
        <v>14</v>
      </c>
      <c r="N21" s="85">
        <v>5.6342424903058408E-2</v>
      </c>
      <c r="O21" s="85">
        <f t="shared" si="1"/>
        <v>6.4793788638517161E-2</v>
      </c>
      <c r="P21" s="85">
        <f t="shared" si="2"/>
        <v>4.7891061167599648E-2</v>
      </c>
      <c r="Q21" s="86"/>
      <c r="R21" s="87">
        <f t="shared" si="3"/>
        <v>0.47712947788215637</v>
      </c>
      <c r="S21" s="87">
        <f t="shared" si="0"/>
        <v>0.42846527242396965</v>
      </c>
      <c r="T21" s="87">
        <f t="shared" si="0"/>
        <v>0.53178020602393183</v>
      </c>
      <c r="V21" s="29">
        <v>0.15</v>
      </c>
    </row>
    <row r="22" spans="2:27" ht="19" customHeight="1" x14ac:dyDescent="0.35">
      <c r="M22" s="2">
        <v>15</v>
      </c>
      <c r="N22" s="85">
        <v>5.6316834857753184E-2</v>
      </c>
      <c r="O22" s="85">
        <f t="shared" si="1"/>
        <v>6.4764360086416159E-2</v>
      </c>
      <c r="P22" s="85">
        <f t="shared" si="2"/>
        <v>4.7869309629090202E-2</v>
      </c>
      <c r="Q22" s="86"/>
      <c r="R22" s="87">
        <f t="shared" si="3"/>
        <v>0.45183938160201748</v>
      </c>
      <c r="S22" s="87">
        <f t="shared" si="0"/>
        <v>0.40255401599095009</v>
      </c>
      <c r="T22" s="87">
        <f t="shared" si="0"/>
        <v>0.50762937889763438</v>
      </c>
      <c r="V22" s="29">
        <v>0.15</v>
      </c>
    </row>
    <row r="23" spans="2:27" ht="19" customHeight="1" x14ac:dyDescent="0.35">
      <c r="B23" s="5"/>
      <c r="C23" s="2" t="s">
        <v>5</v>
      </c>
      <c r="D23" s="140" t="s">
        <v>82</v>
      </c>
      <c r="E23" s="141"/>
      <c r="F23" s="141"/>
      <c r="G23" s="141"/>
      <c r="H23" s="141"/>
      <c r="I23" s="142"/>
      <c r="K23" s="143" t="s">
        <v>20</v>
      </c>
      <c r="M23" s="2">
        <v>16</v>
      </c>
      <c r="N23" s="85">
        <v>5.6267559864780603E-2</v>
      </c>
      <c r="O23" s="85">
        <f t="shared" si="1"/>
        <v>6.4707693844497691E-2</v>
      </c>
      <c r="P23" s="85">
        <f t="shared" si="2"/>
        <v>4.7827425885063508E-2</v>
      </c>
      <c r="Q23" s="86"/>
      <c r="R23" s="87">
        <f t="shared" si="3"/>
        <v>0.42805926375691628</v>
      </c>
      <c r="S23" s="87">
        <f t="shared" si="0"/>
        <v>0.37838064903235008</v>
      </c>
      <c r="T23" s="87">
        <f t="shared" si="0"/>
        <v>0.48473981935555188</v>
      </c>
      <c r="V23" s="29">
        <v>0.15</v>
      </c>
    </row>
    <row r="24" spans="2:27" ht="19" customHeight="1" x14ac:dyDescent="0.35">
      <c r="B24" s="3"/>
      <c r="C24" s="4" t="s">
        <v>1</v>
      </c>
      <c r="D24" s="6" t="s">
        <v>0</v>
      </c>
      <c r="E24" s="6" t="s">
        <v>13</v>
      </c>
      <c r="F24" s="6" t="s">
        <v>2</v>
      </c>
      <c r="G24" s="6" t="s">
        <v>3</v>
      </c>
      <c r="H24" s="6" t="s">
        <v>68</v>
      </c>
      <c r="I24" s="7" t="s">
        <v>6</v>
      </c>
      <c r="J24" s="8" t="s">
        <v>7</v>
      </c>
      <c r="K24" s="144"/>
      <c r="M24" s="2">
        <v>17</v>
      </c>
      <c r="N24" s="85">
        <v>5.6203323136648331E-2</v>
      </c>
      <c r="O24" s="85">
        <f t="shared" si="1"/>
        <v>6.4633821607145578E-2</v>
      </c>
      <c r="P24" s="85">
        <f t="shared" si="2"/>
        <v>4.7772824666151077E-2</v>
      </c>
      <c r="Q24" s="86"/>
      <c r="R24" s="87">
        <f t="shared" si="3"/>
        <v>0.40566333991750808</v>
      </c>
      <c r="S24" s="87">
        <f t="shared" si="0"/>
        <v>0.35579163149869064</v>
      </c>
      <c r="T24" s="87">
        <f t="shared" si="0"/>
        <v>0.46301211046478086</v>
      </c>
      <c r="V24" s="29">
        <v>0.15</v>
      </c>
    </row>
    <row r="25" spans="2:27" ht="19" customHeight="1" thickBot="1" x14ac:dyDescent="0.4">
      <c r="B25" s="25">
        <v>20820730</v>
      </c>
      <c r="C25" s="2"/>
      <c r="D25" s="2"/>
      <c r="E25" s="2"/>
      <c r="F25" s="2"/>
      <c r="G25" s="2"/>
      <c r="H25" s="2"/>
      <c r="I25" s="2"/>
      <c r="J25" s="2"/>
      <c r="M25" s="2">
        <v>18</v>
      </c>
      <c r="N25" s="85">
        <v>5.6130150447415206E-2</v>
      </c>
      <c r="O25" s="85">
        <f t="shared" si="1"/>
        <v>6.4549673014527478E-2</v>
      </c>
      <c r="P25" s="85">
        <f t="shared" si="2"/>
        <v>4.7710627880302926E-2</v>
      </c>
      <c r="Q25" s="86"/>
      <c r="R25" s="87">
        <f t="shared" si="3"/>
        <v>0.38454288613713339</v>
      </c>
      <c r="S25" s="87">
        <f t="shared" si="0"/>
        <v>0.33465414574062291</v>
      </c>
      <c r="T25" s="87">
        <f t="shared" si="0"/>
        <v>0.44236054648724971</v>
      </c>
      <c r="V25" s="29">
        <v>0.15</v>
      </c>
    </row>
    <row r="26" spans="2:27" ht="19" customHeight="1" x14ac:dyDescent="0.35">
      <c r="B26" s="9">
        <v>1</v>
      </c>
      <c r="C26" s="104">
        <v>5.4762807922269001E-2</v>
      </c>
      <c r="D26" s="105">
        <v>3.9273961801039758E-2</v>
      </c>
      <c r="E26" s="105">
        <v>2.2436698644215707E-2</v>
      </c>
      <c r="F26" s="43">
        <v>2.6025297922254439E-2</v>
      </c>
      <c r="G26" s="43">
        <v>4.1447997521812323E-2</v>
      </c>
      <c r="H26" s="43">
        <v>1.8614807922279937E-2</v>
      </c>
      <c r="I26" s="43">
        <f>IF(  ABS( MAX( D26:H26 ) )  &gt;  ABS(  MIN(D26:H26 ) ),
                                                 (  SUM(D26:H26) - ABS( MAX(D26:H26) ) ) / 4,
                                                  (  SUM(D26:H26) +  ABS( MIN(D26:H26)  )  )   / 4 )</f>
        <v>2.6587691572447454E-2</v>
      </c>
      <c r="J26" s="106">
        <f t="shared" ref="J26:J35" si="7" xml:space="preserve"> IF( I26 &gt; 0, MAX( -$AA9, -I26*$Z9 ), MIN( $AA9, -I26*$Z9 )  )</f>
        <v>-5.317538314489491E-3</v>
      </c>
      <c r="K26" s="107">
        <f>C26+J26</f>
        <v>4.9445269607779507E-2</v>
      </c>
      <c r="M26" s="2">
        <v>19</v>
      </c>
      <c r="N26" s="85">
        <v>5.6052203432279457E-2</v>
      </c>
      <c r="O26" s="85">
        <f t="shared" si="1"/>
        <v>6.4460033947121367E-2</v>
      </c>
      <c r="P26" s="85">
        <f t="shared" si="2"/>
        <v>4.764437291743754E-2</v>
      </c>
      <c r="Q26" s="86"/>
      <c r="R26" s="87">
        <f t="shared" si="3"/>
        <v>0.36460308555747273</v>
      </c>
      <c r="S26" s="87">
        <f t="shared" si="0"/>
        <v>0.31485227642557728</v>
      </c>
      <c r="T26" s="87">
        <f t="shared" si="0"/>
        <v>0.42271059545609801</v>
      </c>
      <c r="V26" s="29">
        <v>0.15</v>
      </c>
    </row>
    <row r="27" spans="2:27" ht="19" customHeight="1" x14ac:dyDescent="0.35">
      <c r="B27" s="10">
        <v>2</v>
      </c>
      <c r="C27" s="108">
        <v>5.4569673075352876E-2</v>
      </c>
      <c r="D27" s="109">
        <v>3.9182482947983432E-2</v>
      </c>
      <c r="E27" s="44">
        <v>2.4318937741639068E-2</v>
      </c>
      <c r="F27" s="44">
        <v>2.4482823075340887E-2</v>
      </c>
      <c r="G27" s="44">
        <v>4.1762178387167781E-2</v>
      </c>
      <c r="H27" s="44">
        <v>2.0613222416393295E-2</v>
      </c>
      <c r="I27" s="44">
        <f t="shared" ref="I27:I35" si="8">IF(  ABS( MAX( D27:H27 ) )  &gt;  ABS(  MIN(D27:H27 ) ),
                                                 (  SUM(D27:H27) - ABS( MAX(D27:H27) ) ) / 4,
                                                  (  SUM(D27:H27) +  ABS( MIN(D27:H27)  )  )   / 4 )</f>
        <v>2.7149366545339171E-2</v>
      </c>
      <c r="J27" s="110">
        <f t="shared" si="7"/>
        <v>-5.4298733090678347E-3</v>
      </c>
      <c r="K27" s="111">
        <f t="shared" ref="K27:K35" si="9">C27+J27</f>
        <v>4.913979976628504E-2</v>
      </c>
      <c r="M27" s="2">
        <v>20</v>
      </c>
      <c r="N27" s="85">
        <v>5.59723439857851E-2</v>
      </c>
      <c r="O27" s="85">
        <f t="shared" si="1"/>
        <v>6.4368195583652865E-2</v>
      </c>
      <c r="P27" s="85">
        <f t="shared" si="2"/>
        <v>4.7576492387917335E-2</v>
      </c>
      <c r="Q27" s="86"/>
      <c r="R27" s="87">
        <f t="shared" si="3"/>
        <v>0.34576050941411773</v>
      </c>
      <c r="S27" s="87">
        <f t="shared" si="0"/>
        <v>0.29628397753220997</v>
      </c>
      <c r="T27" s="87">
        <f t="shared" si="0"/>
        <v>0.40399685682221542</v>
      </c>
      <c r="V27" s="29">
        <v>0.15</v>
      </c>
    </row>
    <row r="28" spans="2:27" ht="19" customHeight="1" x14ac:dyDescent="0.35">
      <c r="B28" s="10">
        <v>3</v>
      </c>
      <c r="C28" s="108">
        <v>5.5548696859562874E-2</v>
      </c>
      <c r="D28" s="109">
        <v>3.995533662378592E-2</v>
      </c>
      <c r="E28" s="44">
        <v>2.5705222917797643E-2</v>
      </c>
      <c r="F28" s="44">
        <v>2.4268466859552085E-2</v>
      </c>
      <c r="G28" s="44">
        <v>4.2278881831671278E-2</v>
      </c>
      <c r="H28" s="44">
        <v>2.1941688237612667E-2</v>
      </c>
      <c r="I28" s="44">
        <f t="shared" si="8"/>
        <v>2.7967678659687079E-2</v>
      </c>
      <c r="J28" s="110">
        <f t="shared" si="7"/>
        <v>-5.5935357319374162E-3</v>
      </c>
      <c r="K28" s="111">
        <f t="shared" si="9"/>
        <v>4.9955161127625457E-2</v>
      </c>
      <c r="M28" s="2">
        <v>21</v>
      </c>
      <c r="N28" s="85">
        <v>5.5892521879507218E-2</v>
      </c>
      <c r="O28" s="85">
        <f t="shared" si="1"/>
        <v>6.4276400161433295E-2</v>
      </c>
      <c r="P28" s="85">
        <f t="shared" si="2"/>
        <v>4.7508643597581134E-2</v>
      </c>
      <c r="Q28" s="86"/>
      <c r="R28" s="87">
        <f t="shared" si="3"/>
        <v>0.32794110901233414</v>
      </c>
      <c r="S28" s="87">
        <f t="shared" si="0"/>
        <v>0.27885866535012582</v>
      </c>
      <c r="T28" s="87">
        <f t="shared" si="0"/>
        <v>0.38616142374597284</v>
      </c>
      <c r="V28" s="29">
        <v>0.15</v>
      </c>
    </row>
    <row r="29" spans="2:27" ht="19" customHeight="1" x14ac:dyDescent="0.35">
      <c r="B29" s="10">
        <v>4</v>
      </c>
      <c r="C29" s="108">
        <v>5.6625472193425175E-2</v>
      </c>
      <c r="D29" s="109">
        <v>4.0721869588066895E-2</v>
      </c>
      <c r="E29" s="44">
        <v>2.6719049542909712E-2</v>
      </c>
      <c r="F29" s="44">
        <v>2.4278212193414861E-2</v>
      </c>
      <c r="G29" s="44">
        <v>4.2737462051715136E-2</v>
      </c>
      <c r="H29" s="44">
        <v>2.2815031134478803E-2</v>
      </c>
      <c r="I29" s="44">
        <f t="shared" si="8"/>
        <v>2.8633540614717568E-2</v>
      </c>
      <c r="J29" s="110">
        <f t="shared" si="7"/>
        <v>-5.7267081229435135E-3</v>
      </c>
      <c r="K29" s="111">
        <f t="shared" si="9"/>
        <v>5.0898764070481661E-2</v>
      </c>
      <c r="M29" s="2">
        <v>22</v>
      </c>
      <c r="N29" s="85">
        <v>5.5814044046378353E-2</v>
      </c>
      <c r="O29" s="85">
        <f t="shared" si="1"/>
        <v>6.4186150653335106E-2</v>
      </c>
      <c r="P29" s="85">
        <f t="shared" si="2"/>
        <v>4.74419374394216E-2</v>
      </c>
      <c r="Q29" s="86"/>
      <c r="R29" s="87">
        <f t="shared" si="3"/>
        <v>0.31107861569020223</v>
      </c>
      <c r="S29" s="87">
        <f t="shared" si="0"/>
        <v>0.26249530610219751</v>
      </c>
      <c r="T29" s="87">
        <f t="shared" si="0"/>
        <v>0.3691525724391751</v>
      </c>
      <c r="V29" s="29">
        <v>0.15</v>
      </c>
    </row>
    <row r="30" spans="2:27" ht="19" customHeight="1" thickBot="1" x14ac:dyDescent="0.4">
      <c r="B30" s="10">
        <v>5</v>
      </c>
      <c r="C30" s="112">
        <v>5.744320569226713E-2</v>
      </c>
      <c r="D30" s="113">
        <v>4.1332314153420535E-2</v>
      </c>
      <c r="E30" s="45">
        <v>2.7205682422755784E-2</v>
      </c>
      <c r="F30" s="45">
        <v>2.4131885692257438E-2</v>
      </c>
      <c r="G30" s="45">
        <v>4.3142402122581025E-2</v>
      </c>
      <c r="H30" s="45">
        <v>2.318823270679915E-2</v>
      </c>
      <c r="I30" s="45">
        <f t="shared" si="8"/>
        <v>2.8964528743808227E-2</v>
      </c>
      <c r="J30" s="114">
        <f t="shared" si="7"/>
        <v>-5.7929057487616457E-3</v>
      </c>
      <c r="K30" s="115">
        <f t="shared" si="9"/>
        <v>5.1650299943505486E-2</v>
      </c>
      <c r="M30" s="2">
        <v>23</v>
      </c>
      <c r="N30" s="85">
        <v>5.5737763428402198E-2</v>
      </c>
      <c r="O30" s="85">
        <f t="shared" si="1"/>
        <v>6.4098427942662517E-2</v>
      </c>
      <c r="P30" s="85">
        <f t="shared" si="2"/>
        <v>4.7377098914141866E-2</v>
      </c>
      <c r="Q30" s="86"/>
      <c r="R30" s="87">
        <f t="shared" si="3"/>
        <v>0.29511326473955196</v>
      </c>
      <c r="S30" s="87">
        <f t="shared" si="0"/>
        <v>0.24712089284397304</v>
      </c>
      <c r="T30" s="87">
        <f t="shared" si="0"/>
        <v>0.35292371390738103</v>
      </c>
      <c r="V30" s="29">
        <v>0.15</v>
      </c>
    </row>
    <row r="31" spans="2:27" ht="19" customHeight="1" x14ac:dyDescent="0.35">
      <c r="B31" s="10">
        <v>6</v>
      </c>
      <c r="C31" s="108">
        <v>5.8090258393131089E-2</v>
      </c>
      <c r="D31" s="109">
        <v>4.1717892000902479E-2</v>
      </c>
      <c r="E31" s="44">
        <v>2.7401747910973162E-2</v>
      </c>
      <c r="F31" s="44">
        <v>2.3921148393121872E-2</v>
      </c>
      <c r="G31" s="44">
        <v>4.3556771060110577E-2</v>
      </c>
      <c r="H31" s="44">
        <v>2.3335727095265213E-2</v>
      </c>
      <c r="I31" s="49">
        <f t="shared" si="8"/>
        <v>2.9094128850065681E-2</v>
      </c>
      <c r="J31" s="110">
        <f t="shared" si="7"/>
        <v>-5.8188257700131363E-3</v>
      </c>
      <c r="K31" s="116">
        <f t="shared" si="9"/>
        <v>5.2271432623117953E-2</v>
      </c>
      <c r="M31" s="2">
        <v>24</v>
      </c>
      <c r="N31" s="85">
        <v>5.5664212426395743E-2</v>
      </c>
      <c r="O31" s="85">
        <f t="shared" si="1"/>
        <v>6.4013844290355101E-2</v>
      </c>
      <c r="P31" s="85">
        <f t="shared" si="2"/>
        <v>4.7314580562436377E-2</v>
      </c>
      <c r="Q31" s="86"/>
      <c r="R31" s="87">
        <f t="shared" si="3"/>
        <v>0.27999077566028951</v>
      </c>
      <c r="S31" s="87">
        <f t="shared" si="0"/>
        <v>0.23266922806610013</v>
      </c>
      <c r="T31" s="87">
        <f t="shared" si="0"/>
        <v>0.33743255518974019</v>
      </c>
      <c r="V31" s="29">
        <v>0.15</v>
      </c>
    </row>
    <row r="32" spans="2:27" ht="19" customHeight="1" x14ac:dyDescent="0.35">
      <c r="B32" s="10">
        <v>7</v>
      </c>
      <c r="C32" s="108">
        <v>5.8646855341978998E-2</v>
      </c>
      <c r="D32" s="109">
        <v>4.2064609720247059E-2</v>
      </c>
      <c r="E32" s="44">
        <v>2.7408944064349239E-2</v>
      </c>
      <c r="F32" s="44">
        <v>2.3732075341970083E-2</v>
      </c>
      <c r="G32" s="44">
        <v>4.3081837116098809E-2</v>
      </c>
      <c r="H32" s="44">
        <v>2.3144444318923041E-2</v>
      </c>
      <c r="I32" s="44">
        <f t="shared" si="8"/>
        <v>2.9087518361372355E-2</v>
      </c>
      <c r="J32" s="110">
        <f t="shared" si="7"/>
        <v>-5.8175036722744712E-3</v>
      </c>
      <c r="K32" s="111">
        <f t="shared" si="9"/>
        <v>5.2829351669704525E-2</v>
      </c>
      <c r="M32" s="2">
        <v>25</v>
      </c>
      <c r="N32" s="85">
        <v>5.5593697767400974E-2</v>
      </c>
      <c r="O32" s="85">
        <f t="shared" si="1"/>
        <v>6.393275243251112E-2</v>
      </c>
      <c r="P32" s="85">
        <f t="shared" si="2"/>
        <v>4.7254643102290828E-2</v>
      </c>
      <c r="Q32" s="86"/>
      <c r="R32" s="87">
        <f t="shared" si="3"/>
        <v>0.26566153481228816</v>
      </c>
      <c r="S32" s="87">
        <f t="shared" si="0"/>
        <v>0.21907994615028073</v>
      </c>
      <c r="T32" s="87">
        <f t="shared" si="0"/>
        <v>0.32264042730839554</v>
      </c>
      <c r="V32" s="29">
        <v>0.15</v>
      </c>
    </row>
    <row r="33" spans="2:22" ht="19" customHeight="1" x14ac:dyDescent="0.35">
      <c r="B33" s="10">
        <v>8</v>
      </c>
      <c r="C33" s="108">
        <v>5.9146835295475597E-2</v>
      </c>
      <c r="D33" s="109">
        <v>4.2299319476204023E-2</v>
      </c>
      <c r="E33" s="44">
        <v>2.727517200916818E-2</v>
      </c>
      <c r="F33" s="44">
        <v>2.3583835295467148E-2</v>
      </c>
      <c r="G33" s="44">
        <v>4.2653610554579613E-2</v>
      </c>
      <c r="H33" s="44">
        <v>2.2985266098905388E-2</v>
      </c>
      <c r="I33" s="44">
        <f t="shared" si="8"/>
        <v>2.9035898219936185E-2</v>
      </c>
      <c r="J33" s="110">
        <f t="shared" si="7"/>
        <v>-5.8071796439872377E-3</v>
      </c>
      <c r="K33" s="111">
        <f t="shared" si="9"/>
        <v>5.3339655651488363E-2</v>
      </c>
      <c r="M33" s="2">
        <v>26</v>
      </c>
      <c r="N33" s="85">
        <v>5.5526368244519064E-2</v>
      </c>
      <c r="O33" s="85">
        <f t="shared" si="1"/>
        <v>6.3855323481196921E-2</v>
      </c>
      <c r="P33" s="85">
        <f t="shared" si="2"/>
        <v>4.71974130078412E-2</v>
      </c>
      <c r="Q33" s="86"/>
      <c r="R33" s="87">
        <f t="shared" si="3"/>
        <v>0.2520799377053427</v>
      </c>
      <c r="S33" s="87">
        <f t="shared" si="0"/>
        <v>0.20629772402756513</v>
      </c>
      <c r="T33" s="87">
        <f t="shared" si="0"/>
        <v>0.30851174559225714</v>
      </c>
      <c r="V33" s="29">
        <v>0.15</v>
      </c>
    </row>
    <row r="34" spans="2:22" ht="19" customHeight="1" x14ac:dyDescent="0.35">
      <c r="B34" s="10">
        <v>9</v>
      </c>
      <c r="C34" s="108">
        <v>5.9584344053089877E-2</v>
      </c>
      <c r="D34" s="109">
        <v>4.2524134552637705E-2</v>
      </c>
      <c r="E34" s="44">
        <v>2.7080874006262912E-2</v>
      </c>
      <c r="F34" s="44">
        <v>2.3445484053081556E-2</v>
      </c>
      <c r="G34" s="44">
        <v>4.2408704533786423E-2</v>
      </c>
      <c r="H34" s="44">
        <v>2.2758278926637843E-2</v>
      </c>
      <c r="I34" s="44">
        <f t="shared" si="8"/>
        <v>2.8923335379942183E-2</v>
      </c>
      <c r="J34" s="110">
        <f t="shared" si="7"/>
        <v>-5.7846670759884372E-3</v>
      </c>
      <c r="K34" s="111">
        <f t="shared" si="9"/>
        <v>5.3799676977101439E-2</v>
      </c>
      <c r="M34" s="2">
        <v>27</v>
      </c>
      <c r="N34" s="85">
        <v>5.546226322925274E-2</v>
      </c>
      <c r="O34" s="85">
        <f t="shared" si="1"/>
        <v>6.3781602713640639E-2</v>
      </c>
      <c r="P34" s="85">
        <f t="shared" si="2"/>
        <v>4.7142923744864826E-2</v>
      </c>
      <c r="Q34" s="86"/>
      <c r="R34" s="87">
        <f t="shared" si="3"/>
        <v>0.23920385716772746</v>
      </c>
      <c r="S34" s="87">
        <f t="shared" si="0"/>
        <v>0.19427163964348351</v>
      </c>
      <c r="T34" s="87">
        <f t="shared" si="0"/>
        <v>0.29501357497395997</v>
      </c>
      <c r="V34" s="29">
        <v>0.15</v>
      </c>
    </row>
    <row r="35" spans="2:22" ht="19" customHeight="1" thickBot="1" x14ac:dyDescent="0.4">
      <c r="B35" s="11">
        <v>10</v>
      </c>
      <c r="C35" s="112">
        <v>5.9951824049034208E-2</v>
      </c>
      <c r="D35" s="113">
        <v>4.2677166234821318E-2</v>
      </c>
      <c r="E35" s="45">
        <v>2.688498170550413E-2</v>
      </c>
      <c r="F35" s="45">
        <v>2.3294734049026378E-2</v>
      </c>
      <c r="G35" s="45">
        <v>4.2247684637142013E-2</v>
      </c>
      <c r="H35" s="45">
        <v>2.2481190445154287E-2</v>
      </c>
      <c r="I35" s="45">
        <f t="shared" si="8"/>
        <v>2.8727147709206702E-2</v>
      </c>
      <c r="J35" s="114">
        <f t="shared" si="7"/>
        <v>-5.7454295418413407E-3</v>
      </c>
      <c r="K35" s="117">
        <f t="shared" si="9"/>
        <v>5.4206394507192869E-2</v>
      </c>
      <c r="M35" s="2">
        <v>28</v>
      </c>
      <c r="N35" s="85">
        <v>5.5401347463917672E-2</v>
      </c>
      <c r="O35" s="85">
        <f t="shared" si="1"/>
        <v>6.371154958350532E-2</v>
      </c>
      <c r="P35" s="85">
        <f t="shared" si="2"/>
        <v>4.7091145344330017E-2</v>
      </c>
      <c r="Q35" s="86"/>
      <c r="R35" s="87">
        <f t="shared" si="3"/>
        <v>0.22699421081534002</v>
      </c>
      <c r="S35" s="87">
        <f t="shared" si="0"/>
        <v>0.18295464669633069</v>
      </c>
      <c r="T35" s="87">
        <f t="shared" si="0"/>
        <v>0.28211527847763795</v>
      </c>
      <c r="V35" s="29">
        <v>0.15</v>
      </c>
    </row>
    <row r="36" spans="2:22" ht="19" customHeight="1" x14ac:dyDescent="0.35">
      <c r="M36" s="2">
        <v>29</v>
      </c>
      <c r="N36" s="85">
        <v>5.5343536009931471E-2</v>
      </c>
      <c r="O36" s="85">
        <f t="shared" si="1"/>
        <v>6.3645066411421189E-2</v>
      </c>
      <c r="P36" s="85">
        <f t="shared" si="2"/>
        <v>4.7042005608441746E-2</v>
      </c>
      <c r="Q36" s="86"/>
      <c r="R36" s="87">
        <f t="shared" si="3"/>
        <v>0.21541460693767769</v>
      </c>
      <c r="S36" s="87">
        <f t="shared" si="0"/>
        <v>0.17230314105903052</v>
      </c>
      <c r="T36" s="87">
        <f t="shared" si="0"/>
        <v>0.26978823163044174</v>
      </c>
      <c r="V36" s="29">
        <v>0.15</v>
      </c>
    </row>
    <row r="37" spans="2:22" ht="19" customHeight="1" x14ac:dyDescent="0.35">
      <c r="M37" s="2">
        <v>30</v>
      </c>
      <c r="N37" s="85">
        <v>5.528871210180708E-2</v>
      </c>
      <c r="O37" s="85">
        <f t="shared" si="1"/>
        <v>6.358201891707814E-2</v>
      </c>
      <c r="P37" s="85">
        <f t="shared" si="2"/>
        <v>4.6995405286536014E-2</v>
      </c>
      <c r="Q37" s="86"/>
      <c r="R37" s="87">
        <f t="shared" si="3"/>
        <v>0.20443105241188059</v>
      </c>
      <c r="S37" s="87">
        <f t="shared" si="0"/>
        <v>0.1622765997186458</v>
      </c>
      <c r="T37" s="87">
        <f t="shared" si="0"/>
        <v>0.25800558913767907</v>
      </c>
      <c r="V37" s="29">
        <v>0.15</v>
      </c>
    </row>
    <row r="38" spans="2:22" ht="19" customHeight="1" x14ac:dyDescent="0.35">
      <c r="M38" s="2">
        <v>31</v>
      </c>
      <c r="N38" s="85">
        <v>5.5236739871617813E-2</v>
      </c>
      <c r="O38" s="85">
        <f t="shared" si="1"/>
        <v>6.3522250852360476E-2</v>
      </c>
      <c r="P38" s="85">
        <f t="shared" si="2"/>
        <v>4.6951228890875142E-2</v>
      </c>
      <c r="Q38" s="86"/>
      <c r="R38" s="87">
        <f t="shared" si="3"/>
        <v>0.19401170979295088</v>
      </c>
      <c r="S38" s="87">
        <f t="shared" si="0"/>
        <v>0.15283727729394359</v>
      </c>
      <c r="T38" s="87">
        <f t="shared" si="0"/>
        <v>0.24674209303042607</v>
      </c>
      <c r="V38" s="29">
        <v>0.15</v>
      </c>
    </row>
    <row r="39" spans="2:22" ht="19" customHeight="1" x14ac:dyDescent="0.35">
      <c r="B39" s="5"/>
      <c r="C39" s="2" t="s">
        <v>5</v>
      </c>
      <c r="D39" s="140" t="s">
        <v>82</v>
      </c>
      <c r="E39" s="141"/>
      <c r="F39" s="141"/>
      <c r="G39" s="141"/>
      <c r="H39" s="141"/>
      <c r="I39" s="142"/>
      <c r="K39" s="143" t="s">
        <v>20</v>
      </c>
      <c r="M39" s="2">
        <v>32</v>
      </c>
      <c r="N39" s="85">
        <v>5.5187473356276717E-2</v>
      </c>
      <c r="O39" s="85">
        <f t="shared" si="1"/>
        <v>6.3465594359718214E-2</v>
      </c>
      <c r="P39" s="85">
        <f t="shared" si="2"/>
        <v>4.6909352352835207E-2</v>
      </c>
      <c r="Q39" s="86"/>
      <c r="R39" s="87">
        <f t="shared" si="3"/>
        <v>0.18412669350489794</v>
      </c>
      <c r="S39" s="87">
        <f t="shared" si="0"/>
        <v>0.14394994847972911</v>
      </c>
      <c r="T39" s="87">
        <f t="shared" si="0"/>
        <v>0.23597391376921659</v>
      </c>
      <c r="V39" s="29">
        <v>0.15</v>
      </c>
    </row>
    <row r="40" spans="2:22" ht="19" customHeight="1" x14ac:dyDescent="0.35">
      <c r="B40" s="3"/>
      <c r="C40" s="4" t="s">
        <v>1</v>
      </c>
      <c r="D40" s="6" t="s">
        <v>0</v>
      </c>
      <c r="E40" s="6" t="s">
        <v>13</v>
      </c>
      <c r="F40" s="6" t="s">
        <v>2</v>
      </c>
      <c r="G40" s="6" t="s">
        <v>3</v>
      </c>
      <c r="H40" s="6" t="s">
        <v>68</v>
      </c>
      <c r="I40" s="7" t="s">
        <v>6</v>
      </c>
      <c r="J40" s="8" t="s">
        <v>7</v>
      </c>
      <c r="K40" s="144"/>
      <c r="M40" s="2">
        <v>33</v>
      </c>
      <c r="N40" s="85">
        <v>5.5140762808105093E-2</v>
      </c>
      <c r="O40" s="85">
        <f t="shared" si="1"/>
        <v>6.3411877229320845E-2</v>
      </c>
      <c r="P40" s="85">
        <f t="shared" si="2"/>
        <v>4.6869648386889326E-2</v>
      </c>
      <c r="Q40" s="86"/>
      <c r="R40" s="87">
        <f t="shared" si="3"/>
        <v>0.17474789723349834</v>
      </c>
      <c r="S40" s="87">
        <f t="shared" si="0"/>
        <v>0.13558168732218076</v>
      </c>
      <c r="T40" s="87">
        <f t="shared" si="0"/>
        <v>0.22567851758672039</v>
      </c>
      <c r="V40" s="29">
        <v>0.15</v>
      </c>
    </row>
    <row r="41" spans="2:22" ht="19" customHeight="1" thickBot="1" x14ac:dyDescent="0.4">
      <c r="B41" s="25">
        <v>20820631</v>
      </c>
      <c r="C41" s="2"/>
      <c r="D41" s="2"/>
      <c r="E41" s="2"/>
      <c r="F41" s="2"/>
      <c r="G41" s="2"/>
      <c r="H41" s="2"/>
      <c r="I41" s="2"/>
      <c r="J41" s="2"/>
      <c r="M41" s="2">
        <v>34</v>
      </c>
      <c r="N41" s="85">
        <v>5.509645904916094E-2</v>
      </c>
      <c r="O41" s="85">
        <f t="shared" si="1"/>
        <v>6.3360927906535081E-2</v>
      </c>
      <c r="P41" s="85">
        <f t="shared" si="2"/>
        <v>4.6831990191786799E-2</v>
      </c>
      <c r="Q41" s="86"/>
      <c r="R41" s="87">
        <f t="shared" si="3"/>
        <v>0.16584884632464847</v>
      </c>
      <c r="S41" s="87">
        <f t="shared" si="0"/>
        <v>0.12770167621440018</v>
      </c>
      <c r="T41" s="87">
        <f t="shared" si="0"/>
        <v>0.21583455477302591</v>
      </c>
      <c r="V41" s="29">
        <v>0.15</v>
      </c>
    </row>
    <row r="42" spans="2:22" ht="19" customHeight="1" x14ac:dyDescent="0.35">
      <c r="B42" s="9">
        <v>1</v>
      </c>
      <c r="C42" s="104">
        <v>5.4274999999993967E-2</v>
      </c>
      <c r="D42" s="105">
        <v>3.878611959439679E-2</v>
      </c>
      <c r="E42" s="105">
        <v>2.3126521838748977E-2</v>
      </c>
      <c r="F42" s="43">
        <v>2.5148999999994977E-2</v>
      </c>
      <c r="G42" s="43">
        <v>4.2172080528896476E-2</v>
      </c>
      <c r="H42" s="43">
        <v>1.9946999999971494E-2</v>
      </c>
      <c r="I42" s="43">
        <f>IF(  ABS( MAX( D42:H42 ) )  &gt;  ABS(  MIN(D42:H42 ) ),
                                                 (  SUM(D42:H42) - ABS( MAX(D42:H42) ) ) / 4,
                                                  (  SUM(D42:H42) +  ABS( MIN(D42:H42)  )  )   / 4 )</f>
        <v>2.6752160358278057E-2</v>
      </c>
      <c r="J42" s="106">
        <f t="shared" ref="J42:J51" si="10" xml:space="preserve"> IF( I42 &gt; 0, MAX( -$AA$9, -I42*$Z9 ), MIN( $AA9, -I42*$Z9 )  )</f>
        <v>-5.3504320716556116E-3</v>
      </c>
      <c r="K42" s="107">
        <f>C42+J42</f>
        <v>4.8924567928338353E-2</v>
      </c>
      <c r="M42" s="2">
        <v>35</v>
      </c>
      <c r="N42" s="85">
        <v>5.5054416408481854E-2</v>
      </c>
      <c r="O42" s="85">
        <f t="shared" si="1"/>
        <v>6.3312578869754124E-2</v>
      </c>
      <c r="P42" s="85">
        <f t="shared" si="2"/>
        <v>4.6796253947209578E-2</v>
      </c>
      <c r="Q42" s="86"/>
      <c r="R42" s="87">
        <f t="shared" si="3"/>
        <v>0.15740457032429972</v>
      </c>
      <c r="S42" s="87">
        <f t="shared" si="0"/>
        <v>0.12028103904253387</v>
      </c>
      <c r="T42" s="87">
        <f t="shared" si="0"/>
        <v>0.20642176472734652</v>
      </c>
      <c r="V42" s="29">
        <v>0.15</v>
      </c>
    </row>
    <row r="43" spans="2:22" ht="19" customHeight="1" x14ac:dyDescent="0.35">
      <c r="B43" s="10">
        <v>2</v>
      </c>
      <c r="C43" s="108">
        <v>5.3581922047414299E-2</v>
      </c>
      <c r="D43" s="109">
        <v>3.8194765592700408E-2</v>
      </c>
      <c r="E43" s="44">
        <v>2.4713009447439704E-2</v>
      </c>
      <c r="F43" s="44">
        <v>2.2949922047413862E-2</v>
      </c>
      <c r="G43" s="44">
        <v>4.2238687296568989E-2</v>
      </c>
      <c r="H43" s="44">
        <v>2.179157941728449E-2</v>
      </c>
      <c r="I43" s="44">
        <f t="shared" ref="I43:I51" si="11">IF(  ABS( MAX( D43:H43 ) )  &gt;  ABS(  MIN(D43:H43 ) ),
                                                 (  SUM(D43:H43) - ABS( MAX(D43:H43) ) ) / 4,
                                                  (  SUM(D43:H43) +  ABS( MIN(D43:H43)  )  )   / 4 )</f>
        <v>2.6912319126209616E-2</v>
      </c>
      <c r="J43" s="110">
        <f t="shared" si="10"/>
        <v>-5.3824638252419239E-3</v>
      </c>
      <c r="K43" s="111">
        <f t="shared" ref="K43:K51" si="12">C43+J43</f>
        <v>4.8199458222172378E-2</v>
      </c>
      <c r="M43" s="2">
        <v>36</v>
      </c>
      <c r="N43" s="85">
        <v>5.5014494635835964E-2</v>
      </c>
      <c r="O43" s="85">
        <f t="shared" si="1"/>
        <v>6.3266668831211348E-2</v>
      </c>
      <c r="P43" s="85">
        <f t="shared" si="2"/>
        <v>4.6762320440460567E-2</v>
      </c>
      <c r="Q43" s="86"/>
      <c r="R43" s="87">
        <f t="shared" si="3"/>
        <v>0.14939149183715339</v>
      </c>
      <c r="S43" s="87">
        <f t="shared" si="0"/>
        <v>0.11329269410949146</v>
      </c>
      <c r="T43" s="87">
        <f t="shared" si="0"/>
        <v>0.19742089448236333</v>
      </c>
      <c r="V43" s="29">
        <v>0.15</v>
      </c>
    </row>
    <row r="44" spans="2:22" ht="19" customHeight="1" x14ac:dyDescent="0.35">
      <c r="B44" s="10">
        <v>3</v>
      </c>
      <c r="C44" s="108">
        <v>5.4368735272008806E-2</v>
      </c>
      <c r="D44" s="109">
        <v>3.8775272668827521E-2</v>
      </c>
      <c r="E44" s="44">
        <v>2.6010135874547924E-2</v>
      </c>
      <c r="F44" s="44">
        <v>2.2665735272007215E-2</v>
      </c>
      <c r="G44" s="44">
        <v>4.246212617862466E-2</v>
      </c>
      <c r="H44" s="44">
        <v>2.2998114419944038E-2</v>
      </c>
      <c r="I44" s="44">
        <f t="shared" si="11"/>
        <v>2.7612314558831674E-2</v>
      </c>
      <c r="J44" s="110">
        <f t="shared" si="10"/>
        <v>-5.5224629117663349E-3</v>
      </c>
      <c r="K44" s="111">
        <f t="shared" si="12"/>
        <v>4.8846272360242471E-2</v>
      </c>
      <c r="M44" s="2">
        <v>37</v>
      </c>
      <c r="N44" s="85">
        <v>5.497656007983065E-2</v>
      </c>
      <c r="O44" s="85">
        <f t="shared" si="1"/>
        <v>6.3223044091805236E-2</v>
      </c>
      <c r="P44" s="85">
        <f t="shared" si="2"/>
        <v>4.673007606785605E-2</v>
      </c>
      <c r="Q44" s="86"/>
      <c r="R44" s="87">
        <f t="shared" si="3"/>
        <v>0.14178732869484886</v>
      </c>
      <c r="S44" s="87">
        <f t="shared" si="0"/>
        <v>0.10671122339261173</v>
      </c>
      <c r="T44" s="87">
        <f t="shared" si="0"/>
        <v>0.1888136281019808</v>
      </c>
      <c r="V44" s="29">
        <v>0.15</v>
      </c>
    </row>
    <row r="45" spans="2:22" ht="19" customHeight="1" x14ac:dyDescent="0.35">
      <c r="B45" s="10">
        <v>4</v>
      </c>
      <c r="C45" s="108">
        <v>5.5323150693795009E-2</v>
      </c>
      <c r="D45" s="109">
        <v>3.9315727453322014E-2</v>
      </c>
      <c r="E45" s="44">
        <v>2.6847706908814883E-2</v>
      </c>
      <c r="F45" s="44">
        <v>2.2709150693793978E-2</v>
      </c>
      <c r="G45" s="44">
        <v>4.3005969402412303E-2</v>
      </c>
      <c r="H45" s="44">
        <v>2.3743686823307408E-2</v>
      </c>
      <c r="I45" s="44">
        <f t="shared" si="11"/>
        <v>2.8154067969809571E-2</v>
      </c>
      <c r="J45" s="110">
        <f t="shared" si="10"/>
        <v>-5.6308135939619145E-3</v>
      </c>
      <c r="K45" s="111">
        <f t="shared" si="12"/>
        <v>4.9692337099833096E-2</v>
      </c>
      <c r="M45" s="2">
        <v>38</v>
      </c>
      <c r="N45" s="85">
        <v>5.494048634109161E-2</v>
      </c>
      <c r="O45" s="85">
        <f t="shared" si="1"/>
        <v>6.3181559292255343E-2</v>
      </c>
      <c r="P45" s="85">
        <f t="shared" si="2"/>
        <v>4.669941338992787E-2</v>
      </c>
      <c r="Q45" s="86"/>
      <c r="R45" s="87">
        <f t="shared" si="3"/>
        <v>0.13457100706002692</v>
      </c>
      <c r="S45" s="87">
        <f t="shared" si="0"/>
        <v>0.10051275541379351</v>
      </c>
      <c r="T45" s="87">
        <f t="shared" si="0"/>
        <v>0.18058252489961737</v>
      </c>
      <c r="V45" s="29">
        <v>0.15</v>
      </c>
    </row>
    <row r="46" spans="2:22" ht="19" customHeight="1" thickBot="1" x14ac:dyDescent="0.4">
      <c r="B46" s="10">
        <v>5</v>
      </c>
      <c r="C46" s="112">
        <v>5.6115795853566519E-2</v>
      </c>
      <c r="D46" s="113">
        <v>3.9901617412384294E-2</v>
      </c>
      <c r="E46" s="45">
        <v>2.7310451433631089E-2</v>
      </c>
      <c r="F46" s="45">
        <v>2.2674795853565799E-2</v>
      </c>
      <c r="G46" s="45">
        <v>4.3126592631145488E-2</v>
      </c>
      <c r="H46" s="45">
        <v>2.4086816198758854E-2</v>
      </c>
      <c r="I46" s="45">
        <f t="shared" si="11"/>
        <v>2.8493420224585009E-2</v>
      </c>
      <c r="J46" s="114">
        <f t="shared" si="10"/>
        <v>-5.6986840449170023E-3</v>
      </c>
      <c r="K46" s="115">
        <f t="shared" si="12"/>
        <v>5.0417111808649516E-2</v>
      </c>
      <c r="M46" s="2">
        <v>39</v>
      </c>
      <c r="N46" s="85">
        <v>5.4906154554760001E-2</v>
      </c>
      <c r="O46" s="85">
        <f t="shared" si="1"/>
        <v>6.3142077737973992E-2</v>
      </c>
      <c r="P46" s="85">
        <f t="shared" si="2"/>
        <v>4.6670231371546002E-2</v>
      </c>
      <c r="Q46" s="86"/>
      <c r="R46" s="87">
        <f t="shared" si="3"/>
        <v>0.12772258358937469</v>
      </c>
      <c r="S46" s="87">
        <f t="shared" si="0"/>
        <v>9.4674859562194624E-2</v>
      </c>
      <c r="T46" s="87">
        <f t="shared" si="0"/>
        <v>0.17271096485390686</v>
      </c>
      <c r="V46" s="29">
        <v>0.15</v>
      </c>
    </row>
    <row r="47" spans="2:22" ht="19" customHeight="1" x14ac:dyDescent="0.35">
      <c r="B47" s="10">
        <v>6</v>
      </c>
      <c r="C47" s="108">
        <v>5.6791599862557218E-2</v>
      </c>
      <c r="D47" s="109">
        <v>4.0316073232498084E-2</v>
      </c>
      <c r="E47" s="44">
        <v>2.7459063073857148E-2</v>
      </c>
      <c r="F47" s="44">
        <v>2.2605599862556724E-2</v>
      </c>
      <c r="G47" s="44">
        <v>4.3283498632994633E-2</v>
      </c>
      <c r="H47" s="44">
        <v>2.4148939507756984E-2</v>
      </c>
      <c r="I47" s="49">
        <f t="shared" si="11"/>
        <v>2.8632418919167235E-2</v>
      </c>
      <c r="J47" s="110">
        <f t="shared" si="10"/>
        <v>-5.726483783833447E-3</v>
      </c>
      <c r="K47" s="116">
        <f t="shared" si="12"/>
        <v>5.1065116078723771E-2</v>
      </c>
      <c r="M47" s="2">
        <v>40</v>
      </c>
      <c r="N47" s="85">
        <v>5.4873453415106299E-2</v>
      </c>
      <c r="O47" s="85">
        <f t="shared" si="1"/>
        <v>6.3104471427372244E-2</v>
      </c>
      <c r="P47" s="85">
        <f t="shared" si="2"/>
        <v>4.6642435402840354E-2</v>
      </c>
      <c r="Q47" s="86"/>
      <c r="R47" s="87">
        <f t="shared" si="3"/>
        <v>0.12122317516704705</v>
      </c>
      <c r="S47" s="87">
        <f t="shared" si="0"/>
        <v>8.9176450146822711E-2</v>
      </c>
      <c r="T47" s="87">
        <f t="shared" si="0"/>
        <v>0.16518309993649313</v>
      </c>
      <c r="V47" s="29">
        <v>0.15</v>
      </c>
    </row>
    <row r="48" spans="2:22" ht="19" customHeight="1" x14ac:dyDescent="0.35">
      <c r="B48" s="10">
        <v>7</v>
      </c>
      <c r="C48" s="108">
        <v>5.7404965089463467E-2</v>
      </c>
      <c r="D48" s="109">
        <v>4.0612903052267502E-2</v>
      </c>
      <c r="E48" s="44">
        <v>2.7437362686449918E-2</v>
      </c>
      <c r="F48" s="44">
        <v>2.2570965089462991E-2</v>
      </c>
      <c r="G48" s="44">
        <v>4.3268141529821058E-2</v>
      </c>
      <c r="H48" s="44">
        <v>2.4067302844459126E-2</v>
      </c>
      <c r="I48" s="44">
        <f t="shared" si="11"/>
        <v>2.8672133418159884E-2</v>
      </c>
      <c r="J48" s="110">
        <f t="shared" si="10"/>
        <v>-5.7344266836319773E-3</v>
      </c>
      <c r="K48" s="111">
        <f t="shared" si="12"/>
        <v>5.1670538405831488E-2</v>
      </c>
      <c r="M48" s="2">
        <v>41</v>
      </c>
      <c r="N48" s="85">
        <v>5.4842279024571505E-2</v>
      </c>
      <c r="O48" s="85">
        <f t="shared" si="1"/>
        <v>6.3068620878257223E-2</v>
      </c>
      <c r="P48" s="85">
        <f t="shared" si="2"/>
        <v>4.6615937170885781E-2</v>
      </c>
      <c r="Q48" s="86"/>
      <c r="R48" s="87">
        <f t="shared" si="3"/>
        <v>0.11505489502353364</v>
      </c>
      <c r="S48" s="87">
        <f t="shared" si="0"/>
        <v>8.3997698797221632E-2</v>
      </c>
      <c r="T48" s="87">
        <f t="shared" si="0"/>
        <v>0.15798381033232398</v>
      </c>
      <c r="V48" s="29">
        <v>0.15</v>
      </c>
    </row>
    <row r="49" spans="2:22" ht="19" customHeight="1" x14ac:dyDescent="0.35">
      <c r="B49" s="10">
        <v>8</v>
      </c>
      <c r="C49" s="108">
        <v>5.7978032379490729E-2</v>
      </c>
      <c r="D49" s="109">
        <v>4.0813433041103631E-2</v>
      </c>
      <c r="E49" s="44">
        <v>2.7340735447379361E-2</v>
      </c>
      <c r="F49" s="44">
        <v>2.2577032379490047E-2</v>
      </c>
      <c r="G49" s="44">
        <v>4.3091421280678333E-2</v>
      </c>
      <c r="H49" s="44">
        <v>2.3942454946301206E-2</v>
      </c>
      <c r="I49" s="44">
        <f t="shared" si="11"/>
        <v>2.8668413953568561E-2</v>
      </c>
      <c r="J49" s="110">
        <f t="shared" si="10"/>
        <v>-5.7336827907137127E-3</v>
      </c>
      <c r="K49" s="111">
        <f t="shared" si="12"/>
        <v>5.2244349588777016E-2</v>
      </c>
      <c r="M49" s="2">
        <v>42</v>
      </c>
      <c r="N49" s="85">
        <v>5.4812534627079357E-2</v>
      </c>
      <c r="O49" s="85">
        <f t="shared" si="1"/>
        <v>6.3034414821141249E-2</v>
      </c>
      <c r="P49" s="85">
        <f t="shared" si="2"/>
        <v>4.659065443301745E-2</v>
      </c>
      <c r="Q49" s="86"/>
      <c r="R49" s="87">
        <f t="shared" si="3"/>
        <v>0.10920079429277184</v>
      </c>
      <c r="S49" s="87">
        <f t="shared" si="0"/>
        <v>7.9119954096708356E-2</v>
      </c>
      <c r="T49" s="87">
        <f t="shared" si="0"/>
        <v>0.15109866474170977</v>
      </c>
      <c r="V49" s="29">
        <v>0.15</v>
      </c>
    </row>
    <row r="50" spans="2:22" ht="19" customHeight="1" x14ac:dyDescent="0.35">
      <c r="B50" s="10">
        <v>9</v>
      </c>
      <c r="C50" s="108">
        <v>5.849275391022668E-2</v>
      </c>
      <c r="D50" s="109">
        <v>4.1116638363010161E-2</v>
      </c>
      <c r="E50" s="44">
        <v>2.721665196437395E-2</v>
      </c>
      <c r="F50" s="44">
        <v>2.2576753910225955E-2</v>
      </c>
      <c r="G50" s="44">
        <v>4.2849744790646183E-2</v>
      </c>
      <c r="H50" s="44">
        <v>2.376075980592196E-2</v>
      </c>
      <c r="I50" s="44">
        <f t="shared" si="11"/>
        <v>2.8667701010883007E-2</v>
      </c>
      <c r="J50" s="110">
        <f t="shared" si="10"/>
        <v>-5.7335402021766015E-3</v>
      </c>
      <c r="K50" s="111">
        <f t="shared" si="12"/>
        <v>5.2759213708050076E-2</v>
      </c>
      <c r="M50" s="2">
        <v>43</v>
      </c>
      <c r="N50" s="85">
        <v>5.4784130268900499E-2</v>
      </c>
      <c r="O50" s="85">
        <f t="shared" si="1"/>
        <v>6.3001749809235563E-2</v>
      </c>
      <c r="P50" s="85">
        <f t="shared" si="2"/>
        <v>4.6566510728565422E-2</v>
      </c>
      <c r="Q50" s="86"/>
      <c r="R50" s="87">
        <f t="shared" si="3"/>
        <v>0.10364480824655992</v>
      </c>
      <c r="S50" s="87">
        <f t="shared" si="0"/>
        <v>7.4525667541024507E-2</v>
      </c>
      <c r="T50" s="87">
        <f t="shared" si="0"/>
        <v>0.14451388411777832</v>
      </c>
      <c r="V50" s="29">
        <v>0.15</v>
      </c>
    </row>
    <row r="51" spans="2:22" ht="19" customHeight="1" thickBot="1" x14ac:dyDescent="0.4">
      <c r="B51" s="11">
        <v>10</v>
      </c>
      <c r="C51" s="112">
        <v>5.8933252130489944E-2</v>
      </c>
      <c r="D51" s="113">
        <v>4.1453629458880981E-2</v>
      </c>
      <c r="E51" s="45">
        <v>2.7092152792985713E-2</v>
      </c>
      <c r="F51" s="45">
        <v>2.2534252130489207E-2</v>
      </c>
      <c r="G51" s="45">
        <v>4.2608007345820598E-2</v>
      </c>
      <c r="H51" s="45">
        <v>2.3519675138451657E-2</v>
      </c>
      <c r="I51" s="45">
        <f t="shared" si="11"/>
        <v>2.8649927380201889E-2</v>
      </c>
      <c r="J51" s="114">
        <f t="shared" si="10"/>
        <v>-5.7299854760403781E-3</v>
      </c>
      <c r="K51" s="117">
        <f t="shared" si="12"/>
        <v>5.3203266654449563E-2</v>
      </c>
      <c r="M51" s="2">
        <v>44</v>
      </c>
      <c r="N51" s="85">
        <v>5.4756982418133759E-2</v>
      </c>
      <c r="O51" s="85">
        <f t="shared" si="1"/>
        <v>6.2970529780853823E-2</v>
      </c>
      <c r="P51" s="85">
        <f t="shared" si="2"/>
        <v>4.6543435055413696E-2</v>
      </c>
      <c r="Q51" s="86"/>
      <c r="R51" s="87">
        <f t="shared" si="3"/>
        <v>9.837170659148281E-2</v>
      </c>
      <c r="S51" s="87">
        <f t="shared" si="0"/>
        <v>7.0198325078842744E-2</v>
      </c>
      <c r="T51" s="87">
        <f t="shared" si="0"/>
        <v>0.13821630832229831</v>
      </c>
      <c r="V51" s="29">
        <v>0.15</v>
      </c>
    </row>
    <row r="52" spans="2:22" ht="19" customHeight="1" x14ac:dyDescent="0.35">
      <c r="M52" s="2">
        <v>45</v>
      </c>
      <c r="N52" s="85">
        <v>5.4731013564868647E-2</v>
      </c>
      <c r="O52" s="85">
        <f t="shared" si="1"/>
        <v>6.2940665599598933E-2</v>
      </c>
      <c r="P52" s="85">
        <f t="shared" si="2"/>
        <v>4.6521361530138347E-2</v>
      </c>
      <c r="Q52" s="86"/>
      <c r="R52" s="87">
        <f t="shared" si="3"/>
        <v>9.3367047328423616E-2</v>
      </c>
      <c r="S52" s="87">
        <f t="shared" si="0"/>
        <v>6.6122383619398872E-2</v>
      </c>
      <c r="T52" s="87">
        <f t="shared" si="0"/>
        <v>0.13219336528467662</v>
      </c>
      <c r="V52" s="29">
        <v>0.15</v>
      </c>
    </row>
    <row r="53" spans="2:22" ht="19" customHeight="1" x14ac:dyDescent="0.35">
      <c r="M53" s="2">
        <v>46</v>
      </c>
      <c r="N53" s="85">
        <v>5.4706151817470738E-2</v>
      </c>
      <c r="O53" s="85">
        <f t="shared" si="1"/>
        <v>6.2912074590091349E-2</v>
      </c>
      <c r="P53" s="85">
        <f t="shared" si="2"/>
        <v>4.6500229044850128E-2</v>
      </c>
      <c r="Q53" s="86"/>
      <c r="R53" s="87">
        <f t="shared" si="3"/>
        <v>8.8617133765198114E-2</v>
      </c>
      <c r="S53" s="87">
        <f t="shared" si="0"/>
        <v>6.2283211994302895E-2</v>
      </c>
      <c r="T53" s="87">
        <f t="shared" si="0"/>
        <v>0.12643304232920785</v>
      </c>
      <c r="V53" s="29">
        <v>0.15</v>
      </c>
    </row>
    <row r="54" spans="2:22" ht="19" customHeight="1" x14ac:dyDescent="0.35">
      <c r="M54" s="2">
        <v>47</v>
      </c>
      <c r="N54" s="85">
        <v>5.4682330505575694E-2</v>
      </c>
      <c r="O54" s="85">
        <f t="shared" si="1"/>
        <v>6.2884680081412042E-2</v>
      </c>
      <c r="P54" s="85">
        <f t="shared" si="2"/>
        <v>4.6479980929739338E-2</v>
      </c>
      <c r="Q54" s="86"/>
      <c r="R54" s="87">
        <f t="shared" si="3"/>
        <v>8.4108974344258333E-2</v>
      </c>
      <c r="S54" s="87">
        <f t="shared" si="0"/>
        <v>5.8667035941429926E-2</v>
      </c>
      <c r="T54" s="87">
        <f t="shared" si="0"/>
        <v>0.12092385939901763</v>
      </c>
      <c r="V54" s="29">
        <v>0.15</v>
      </c>
    </row>
    <row r="55" spans="2:22" ht="19" customHeight="1" x14ac:dyDescent="0.35">
      <c r="B55" s="145" t="s">
        <v>109</v>
      </c>
      <c r="C55" s="146"/>
      <c r="D55" s="146"/>
      <c r="E55" s="146"/>
      <c r="F55" s="146"/>
      <c r="G55" s="146"/>
      <c r="H55" s="146"/>
      <c r="I55" s="146"/>
      <c r="J55" s="146"/>
      <c r="K55" s="147"/>
      <c r="M55" s="2">
        <v>48</v>
      </c>
      <c r="N55" s="85">
        <v>5.4659487796819395E-2</v>
      </c>
      <c r="O55" s="85">
        <f t="shared" si="1"/>
        <v>6.2858410966342301E-2</v>
      </c>
      <c r="P55" s="85">
        <f t="shared" si="2"/>
        <v>4.6460564627296481E-2</v>
      </c>
      <c r="Q55" s="86"/>
      <c r="R55" s="87">
        <f t="shared" si="3"/>
        <v>7.9830245003992148E-2</v>
      </c>
      <c r="S55" s="87">
        <f t="shared" si="0"/>
        <v>5.5260886743311526E-2</v>
      </c>
      <c r="T55" s="87">
        <f t="shared" si="0"/>
        <v>0.11565484395517357</v>
      </c>
      <c r="V55" s="29">
        <v>0.15</v>
      </c>
    </row>
    <row r="56" spans="2:22" ht="19" customHeight="1" x14ac:dyDescent="0.35">
      <c r="B56" s="148"/>
      <c r="C56" s="149"/>
      <c r="D56" s="149"/>
      <c r="E56" s="149"/>
      <c r="F56" s="149"/>
      <c r="G56" s="149"/>
      <c r="H56" s="149"/>
      <c r="I56" s="149"/>
      <c r="J56" s="149"/>
      <c r="K56" s="150"/>
      <c r="M56" s="2">
        <v>49</v>
      </c>
      <c r="N56" s="85">
        <v>5.463756633176553E-2</v>
      </c>
      <c r="O56" s="85">
        <f t="shared" si="1"/>
        <v>6.283320128153036E-2</v>
      </c>
      <c r="P56" s="85">
        <f t="shared" si="2"/>
        <v>4.6441931382000701E-2</v>
      </c>
      <c r="Q56" s="86"/>
      <c r="R56" s="87">
        <f t="shared" si="3"/>
        <v>7.5769253837032077E-2</v>
      </c>
      <c r="S56" s="87">
        <f t="shared" si="0"/>
        <v>5.205255320418245E-2</v>
      </c>
      <c r="T56" s="87">
        <f t="shared" si="0"/>
        <v>0.11061550736902157</v>
      </c>
      <c r="V56" s="29">
        <v>0.15</v>
      </c>
    </row>
    <row r="57" spans="2:22" ht="19" customHeight="1" x14ac:dyDescent="0.35">
      <c r="B57" s="151"/>
      <c r="C57" s="152"/>
      <c r="D57" s="152"/>
      <c r="E57" s="152"/>
      <c r="F57" s="152"/>
      <c r="G57" s="152"/>
      <c r="H57" s="152"/>
      <c r="I57" s="152"/>
      <c r="J57" s="152"/>
      <c r="K57" s="153"/>
      <c r="M57" s="2">
        <v>50</v>
      </c>
      <c r="N57" s="85">
        <v>5.4616512879618329E-2</v>
      </c>
      <c r="O57" s="85">
        <f t="shared" si="1"/>
        <v>6.2808989811561078E-2</v>
      </c>
      <c r="P57" s="85">
        <f t="shared" si="2"/>
        <v>4.6424035947675579E-2</v>
      </c>
      <c r="Q57" s="86"/>
      <c r="R57" s="87">
        <f t="shared" si="3"/>
        <v>7.1914907844891005E-2</v>
      </c>
      <c r="S57" s="87">
        <f t="shared" si="0"/>
        <v>4.9030536691728369E-2</v>
      </c>
      <c r="T57" s="87">
        <f t="shared" si="0"/>
        <v>0.10579582265725104</v>
      </c>
      <c r="V57" s="29">
        <v>0.15</v>
      </c>
    </row>
    <row r="58" spans="2:22" ht="19" customHeight="1" x14ac:dyDescent="0.35">
      <c r="M58" s="2">
        <v>51</v>
      </c>
      <c r="N58" s="85">
        <v>5.459627801599054E-2</v>
      </c>
      <c r="O58" s="85">
        <f t="shared" si="1"/>
        <v>6.2785719718389116E-2</v>
      </c>
      <c r="P58" s="85">
        <f t="shared" si="2"/>
        <v>4.6406836313591958E-2</v>
      </c>
      <c r="Q58" s="86"/>
      <c r="R58" s="87">
        <f xml:space="preserve"> ( 1 +N58 ) ^-($M57 + 1  - 0.5)</f>
        <v>6.8256681616951642E-2</v>
      </c>
      <c r="S58" s="87">
        <f xml:space="preserve"> ( 1 +O58 ) ^-($M57 + 1  - 0.5)</f>
        <v>4.618400900361061E-2</v>
      </c>
      <c r="T58" s="87">
        <f xml:space="preserve"> ( 1 +P58 ) ^-($M57 + 1  - 0.5)</f>
        <v>0.10118620343411877</v>
      </c>
      <c r="V58" s="29">
        <v>0.15</v>
      </c>
    </row>
    <row r="59" spans="2:22" ht="19" customHeight="1" x14ac:dyDescent="0.35">
      <c r="B59" s="92" t="str">
        <f>"Technical note on the calculation of the Nepali risk-free interest rates term structure at " &amp; G3</f>
        <v>Technical note on the calculation of the Nepali risk-free interest rates term structure at End-Mangsir (2082)</v>
      </c>
      <c r="C59" s="88"/>
      <c r="D59" s="88"/>
      <c r="E59" s="88"/>
      <c r="F59" s="88"/>
      <c r="G59" s="88"/>
      <c r="H59" s="88"/>
      <c r="I59" s="88"/>
      <c r="J59" s="88"/>
      <c r="K59" s="89"/>
      <c r="M59" s="2">
        <v>52</v>
      </c>
      <c r="N59" s="85">
        <v>5.4576815823061953E-2</v>
      </c>
      <c r="O59" s="85">
        <f t="shared" si="1"/>
        <v>6.2763338196521246E-2</v>
      </c>
      <c r="P59" s="85">
        <f t="shared" si="2"/>
        <v>4.639029344960266E-2</v>
      </c>
      <c r="Q59" s="86"/>
      <c r="R59" s="87">
        <f t="shared" ref="R59:T74" si="13" xml:space="preserve"> ( 1 +N59 ) ^-($M58 + 1  - 0.5)</f>
        <v>6.4784587785014836E-2</v>
      </c>
      <c r="S59" s="87">
        <f t="shared" si="13"/>
        <v>4.350277284680544E-2</v>
      </c>
      <c r="T59" s="87">
        <f t="shared" si="13"/>
        <v>9.6777483975169526E-2</v>
      </c>
      <c r="V59" s="29">
        <v>0.15</v>
      </c>
    </row>
    <row r="60" spans="2:22" ht="19" customHeight="1" x14ac:dyDescent="0.35">
      <c r="B60" s="90"/>
      <c r="C60" s="100"/>
      <c r="D60" s="100"/>
      <c r="E60" s="100"/>
      <c r="F60" s="100"/>
      <c r="G60" s="100"/>
      <c r="H60" s="100"/>
      <c r="I60" s="100"/>
      <c r="J60" s="100"/>
      <c r="K60" s="101"/>
      <c r="M60" s="2">
        <v>53</v>
      </c>
      <c r="N60" s="85">
        <v>5.4558083611819352E-2</v>
      </c>
      <c r="O60" s="85">
        <f t="shared" si="1"/>
        <v>6.2741796153592252E-2</v>
      </c>
      <c r="P60" s="85">
        <f t="shared" si="2"/>
        <v>4.6374371070046445E-2</v>
      </c>
      <c r="Q60" s="86"/>
      <c r="R60" s="87">
        <f t="shared" si="13"/>
        <v>6.1489149123410344E-2</v>
      </c>
      <c r="S60" s="87">
        <f t="shared" si="13"/>
        <v>4.0977224740937408E-2</v>
      </c>
      <c r="T60" s="87">
        <f t="shared" si="13"/>
        <v>9.2560900302722807E-2</v>
      </c>
      <c r="V60" s="29">
        <v>0.15</v>
      </c>
    </row>
    <row r="61" spans="2:22" ht="19" customHeight="1" x14ac:dyDescent="0.35">
      <c r="B61" s="90"/>
      <c r="C61" s="154" t="s">
        <v>119</v>
      </c>
      <c r="D61" s="154"/>
      <c r="E61" s="154"/>
      <c r="F61" s="154"/>
      <c r="G61" s="154"/>
      <c r="H61" s="154"/>
      <c r="I61" s="154"/>
      <c r="J61" s="154"/>
      <c r="K61" s="155"/>
      <c r="M61" s="2">
        <v>54</v>
      </c>
      <c r="N61" s="85">
        <v>5.4540041665644301E-2</v>
      </c>
      <c r="O61" s="85">
        <f t="shared" si="1"/>
        <v>6.2721047915490935E-2</v>
      </c>
      <c r="P61" s="85">
        <f t="shared" si="2"/>
        <v>4.6359035415797653E-2</v>
      </c>
      <c r="Q61" s="86"/>
      <c r="R61" s="87">
        <f t="shared" si="13"/>
        <v>5.8361372180008038E-2</v>
      </c>
      <c r="S61" s="87">
        <f t="shared" si="13"/>
        <v>3.8598320176114621E-2</v>
      </c>
      <c r="T61" s="87">
        <f t="shared" si="13"/>
        <v>8.8528072216146309E-2</v>
      </c>
      <c r="V61" s="29">
        <v>0.15</v>
      </c>
    </row>
    <row r="62" spans="2:22" ht="19" customHeight="1" x14ac:dyDescent="0.35">
      <c r="B62" s="90"/>
      <c r="C62" s="154"/>
      <c r="D62" s="154"/>
      <c r="E62" s="154"/>
      <c r="F62" s="154"/>
      <c r="G62" s="154"/>
      <c r="H62" s="154"/>
      <c r="I62" s="154"/>
      <c r="J62" s="154"/>
      <c r="K62" s="155"/>
      <c r="M62" s="2">
        <v>55</v>
      </c>
      <c r="N62" s="85">
        <v>5.4522653004235089E-2</v>
      </c>
      <c r="O62" s="85">
        <f t="shared" si="1"/>
        <v>6.2701050954870344E-2</v>
      </c>
      <c r="P62" s="85">
        <f t="shared" si="2"/>
        <v>4.6344255053599827E-2</v>
      </c>
      <c r="Q62" s="86"/>
      <c r="R62" s="87">
        <f t="shared" si="13"/>
        <v>5.5392722336120692E-2</v>
      </c>
      <c r="S62" s="87">
        <f t="shared" si="13"/>
        <v>3.6357540872099497E-2</v>
      </c>
      <c r="T62" s="87">
        <f t="shared" si="13"/>
        <v>8.4670986200273302E-2</v>
      </c>
      <c r="V62" s="29">
        <v>0.15</v>
      </c>
    </row>
    <row r="63" spans="2:22" ht="19" customHeight="1" x14ac:dyDescent="0.35">
      <c r="B63" s="90"/>
      <c r="C63" s="154"/>
      <c r="D63" s="154"/>
      <c r="E63" s="154"/>
      <c r="F63" s="154"/>
      <c r="G63" s="154"/>
      <c r="H63" s="154"/>
      <c r="I63" s="154"/>
      <c r="J63" s="154"/>
      <c r="K63" s="155"/>
      <c r="M63" s="2">
        <v>56</v>
      </c>
      <c r="N63" s="85">
        <v>5.4505883166693359E-2</v>
      </c>
      <c r="O63" s="85">
        <f t="shared" si="1"/>
        <v>6.2681765641697362E-2</v>
      </c>
      <c r="P63" s="85">
        <f t="shared" si="2"/>
        <v>4.6330000691689355E-2</v>
      </c>
      <c r="Q63" s="86"/>
      <c r="R63" s="87">
        <f t="shared" si="13"/>
        <v>5.2575100203756824E-2</v>
      </c>
      <c r="S63" s="87">
        <f t="shared" si="13"/>
        <v>3.424686399953248E-2</v>
      </c>
      <c r="T63" s="87">
        <f t="shared" si="13"/>
        <v>8.0981979153655653E-2</v>
      </c>
      <c r="V63" s="29">
        <v>0.15</v>
      </c>
    </row>
    <row r="64" spans="2:22" ht="19" customHeight="1" x14ac:dyDescent="0.35">
      <c r="B64" s="90"/>
      <c r="C64" s="154"/>
      <c r="D64" s="154"/>
      <c r="E64" s="154"/>
      <c r="F64" s="154"/>
      <c r="G64" s="154"/>
      <c r="H64" s="154"/>
      <c r="I64" s="154"/>
      <c r="J64" s="154"/>
      <c r="K64" s="155"/>
      <c r="M64" s="2">
        <v>57</v>
      </c>
      <c r="N64" s="85">
        <v>5.4489700012520625E-2</v>
      </c>
      <c r="O64" s="85">
        <f t="shared" si="1"/>
        <v>6.2663155014398716E-2</v>
      </c>
      <c r="P64" s="85">
        <f t="shared" si="2"/>
        <v>4.6316245010642527E-2</v>
      </c>
      <c r="Q64" s="86"/>
      <c r="R64" s="87">
        <f t="shared" si="13"/>
        <v>4.9900819277476437E-2</v>
      </c>
      <c r="S64" s="87">
        <f t="shared" si="13"/>
        <v>3.2258733235886912E-2</v>
      </c>
      <c r="T64" s="87">
        <f t="shared" si="13"/>
        <v>7.7453722885195822E-2</v>
      </c>
      <c r="V64" s="29">
        <v>0.15</v>
      </c>
    </row>
    <row r="65" spans="2:22" ht="19" customHeight="1" x14ac:dyDescent="0.35">
      <c r="B65" s="91"/>
      <c r="C65" s="102"/>
      <c r="D65" s="102"/>
      <c r="E65" s="102"/>
      <c r="F65" s="102"/>
      <c r="G65" s="102"/>
      <c r="H65" s="102"/>
      <c r="I65" s="102"/>
      <c r="J65" s="102"/>
      <c r="K65" s="103"/>
      <c r="M65" s="2">
        <v>58</v>
      </c>
      <c r="N65" s="85">
        <v>5.4474073539248158E-2</v>
      </c>
      <c r="O65" s="85">
        <f t="shared" si="1"/>
        <v>6.2645184570135376E-2</v>
      </c>
      <c r="P65" s="85">
        <f t="shared" si="2"/>
        <v>4.6302962508360933E-2</v>
      </c>
      <c r="Q65" s="86"/>
      <c r="R65" s="87">
        <f t="shared" si="13"/>
        <v>4.736258476551912E-2</v>
      </c>
      <c r="S65" s="87">
        <f t="shared" si="13"/>
        <v>3.0386031539227535E-2</v>
      </c>
      <c r="T65" s="87">
        <f t="shared" si="13"/>
        <v>7.4079209333258678E-2</v>
      </c>
      <c r="V65" s="29">
        <v>0.15</v>
      </c>
    </row>
    <row r="66" spans="2:22" ht="19" customHeight="1" x14ac:dyDescent="0.35">
      <c r="M66" s="2">
        <v>59</v>
      </c>
      <c r="N66" s="85">
        <v>5.4458975715434566E-2</v>
      </c>
      <c r="O66" s="85">
        <f t="shared" si="1"/>
        <v>6.262782207274975E-2</v>
      </c>
      <c r="P66" s="85">
        <f t="shared" si="2"/>
        <v>4.6290129358119381E-2</v>
      </c>
      <c r="Q66" s="86"/>
      <c r="R66" s="87">
        <f t="shared" si="13"/>
        <v>4.4953473531220277E-2</v>
      </c>
      <c r="S66" s="87">
        <f t="shared" si="13"/>
        <v>2.8622055531943323E-2</v>
      </c>
      <c r="T66" s="87">
        <f t="shared" si="13"/>
        <v>7.0851736466053597E-2</v>
      </c>
      <c r="V66" s="29">
        <v>0.15</v>
      </c>
    </row>
    <row r="67" spans="2:22" ht="19" customHeight="1" x14ac:dyDescent="0.35">
      <c r="B67" s="156" t="s">
        <v>87</v>
      </c>
      <c r="C67" s="157"/>
      <c r="D67" s="157"/>
      <c r="E67" s="157"/>
      <c r="F67" s="157"/>
      <c r="G67" s="157"/>
      <c r="H67" s="157"/>
      <c r="I67" s="157"/>
      <c r="J67" s="157"/>
      <c r="K67" s="158"/>
      <c r="M67" s="2">
        <v>60</v>
      </c>
      <c r="N67" s="85">
        <v>5.444438032781318E-2</v>
      </c>
      <c r="O67" s="85">
        <f t="shared" si="1"/>
        <v>6.2611037376985146E-2</v>
      </c>
      <c r="P67" s="85">
        <f t="shared" si="2"/>
        <v>4.62777232786412E-2</v>
      </c>
      <c r="Q67" s="86"/>
      <c r="R67" s="87">
        <f t="shared" si="13"/>
        <v>4.266691508117839E-2</v>
      </c>
      <c r="S67" s="87">
        <f t="shared" si="13"/>
        <v>2.6960491394683293E-2</v>
      </c>
      <c r="T67" s="87">
        <f t="shared" si="13"/>
        <v>6.7764894825886421E-2</v>
      </c>
      <c r="V67" s="29">
        <v>0.15</v>
      </c>
    </row>
    <row r="68" spans="2:22" ht="19" customHeight="1" x14ac:dyDescent="0.35">
      <c r="B68" s="159"/>
      <c r="C68" s="160"/>
      <c r="D68" s="160"/>
      <c r="E68" s="160"/>
      <c r="F68" s="160"/>
      <c r="G68" s="160"/>
      <c r="H68" s="160"/>
      <c r="I68" s="160"/>
      <c r="J68" s="160"/>
      <c r="K68" s="161"/>
      <c r="M68" s="2">
        <v>61</v>
      </c>
      <c r="N68" s="85">
        <v>5.4430262841419497E-2</v>
      </c>
      <c r="O68" s="85">
        <f t="shared" si="1"/>
        <v>6.2594802267632421E-2</v>
      </c>
      <c r="P68" s="85">
        <f t="shared" si="2"/>
        <v>4.6265723415206572E-2</v>
      </c>
      <c r="Q68" s="86"/>
      <c r="R68" s="87">
        <f t="shared" si="13"/>
        <v>4.0496673541415659E-2</v>
      </c>
      <c r="S68" s="87">
        <f t="shared" si="13"/>
        <v>2.5395392177914318E-2</v>
      </c>
      <c r="T68" s="87">
        <f t="shared" si="13"/>
        <v>6.4812554683189014E-2</v>
      </c>
      <c r="V68" s="29">
        <v>0.15</v>
      </c>
    </row>
    <row r="69" spans="2:22" ht="19" customHeight="1" x14ac:dyDescent="0.35">
      <c r="B69" s="162"/>
      <c r="C69" s="163"/>
      <c r="D69" s="163"/>
      <c r="E69" s="163"/>
      <c r="F69" s="163"/>
      <c r="G69" s="163"/>
      <c r="H69" s="163"/>
      <c r="I69" s="163"/>
      <c r="J69" s="163"/>
      <c r="K69" s="164"/>
      <c r="M69" s="2">
        <v>62</v>
      </c>
      <c r="N69" s="85">
        <v>5.4416600271605553E-2</v>
      </c>
      <c r="O69" s="85">
        <f t="shared" si="1"/>
        <v>6.2579090312346375E-2</v>
      </c>
      <c r="P69" s="85">
        <f t="shared" si="2"/>
        <v>4.6254110230864717E-2</v>
      </c>
      <c r="Q69" s="86"/>
      <c r="R69" s="87">
        <f t="shared" si="13"/>
        <v>3.843683056693193E-2</v>
      </c>
      <c r="S69" s="87">
        <f t="shared" si="13"/>
        <v>2.3921156444970892E-2</v>
      </c>
      <c r="T69" s="87">
        <f t="shared" si="13"/>
        <v>6.1988853768960947E-2</v>
      </c>
      <c r="V69" s="29">
        <v>0.15</v>
      </c>
    </row>
    <row r="70" spans="2:22" ht="19" customHeight="1" x14ac:dyDescent="0.35">
      <c r="M70" s="2">
        <v>63</v>
      </c>
      <c r="N70" s="85">
        <v>5.4403371066916506E-2</v>
      </c>
      <c r="O70" s="85">
        <f t="shared" si="1"/>
        <v>6.2563876726953974E-2</v>
      </c>
      <c r="P70" s="85">
        <f t="shared" si="2"/>
        <v>4.6242865406879032E-2</v>
      </c>
      <c r="Q70" s="86"/>
      <c r="R70" s="87">
        <f t="shared" si="13"/>
        <v>3.6481769133769958E-2</v>
      </c>
      <c r="S70" s="87">
        <f t="shared" si="13"/>
        <v>2.2532508166297975E-2</v>
      </c>
      <c r="T70" s="87">
        <f t="shared" si="13"/>
        <v>5.928818555663716E-2</v>
      </c>
      <c r="V70" s="29">
        <v>0.15</v>
      </c>
    </row>
    <row r="71" spans="2:22" ht="19" customHeight="1" x14ac:dyDescent="0.35">
      <c r="M71" s="2">
        <v>64</v>
      </c>
      <c r="N71" s="85">
        <v>5.4390555001879726E-2</v>
      </c>
      <c r="O71" s="85">
        <f t="shared" si="1"/>
        <v>6.2549138252161685E-2</v>
      </c>
      <c r="P71" s="85">
        <f t="shared" si="2"/>
        <v>4.6231971751597767E-2</v>
      </c>
      <c r="Q71" s="86"/>
      <c r="R71" s="87">
        <f t="shared" si="13"/>
        <v>3.4626158166023178E-2</v>
      </c>
      <c r="S71" s="87">
        <f t="shared" si="13"/>
        <v>2.1224477789913414E-2</v>
      </c>
      <c r="T71" s="87">
        <f t="shared" si="13"/>
        <v>5.6705188066468286E-2</v>
      </c>
      <c r="V71" s="29">
        <v>0.15</v>
      </c>
    </row>
    <row r="72" spans="2:22" ht="19" customHeight="1" x14ac:dyDescent="0.35">
      <c r="M72" s="2">
        <v>65</v>
      </c>
      <c r="N72" s="85">
        <v>5.4378133078830881E-2</v>
      </c>
      <c r="O72" s="85">
        <f t="shared" si="1"/>
        <v>6.2534853040655508E-2</v>
      </c>
      <c r="P72" s="85">
        <f t="shared" si="2"/>
        <v>4.6221413117006248E-2</v>
      </c>
      <c r="Q72" s="86"/>
      <c r="R72" s="87">
        <f t="shared" si="13"/>
        <v>3.2864937953204762E-2</v>
      </c>
      <c r="S72" s="87">
        <f t="shared" si="13"/>
        <v>1.9992384417966566E-2</v>
      </c>
      <c r="T72" s="87">
        <f t="shared" si="13"/>
        <v>5.4234733167270045E-2</v>
      </c>
      <c r="V72" s="29">
        <v>0.15</v>
      </c>
    </row>
    <row r="73" spans="2:22" ht="19" customHeight="1" x14ac:dyDescent="0.35">
      <c r="M73" s="2">
        <v>66</v>
      </c>
      <c r="N73" s="85">
        <v>5.4366087437974997E-2</v>
      </c>
      <c r="O73" s="85">
        <f t="shared" ref="O73:O78" si="14">N73*(1+V73)</f>
        <v>6.2521000553671241E-2</v>
      </c>
      <c r="P73" s="85">
        <f t="shared" ref="P73:P78" si="15">N73*(1-V73)</f>
        <v>4.6211174322278746E-2</v>
      </c>
      <c r="Q73" s="86"/>
      <c r="R73" s="87">
        <f t="shared" si="13"/>
        <v>3.1193306316104931E-2</v>
      </c>
      <c r="S73" s="87">
        <f t="shared" si="13"/>
        <v>1.8831819023736176E-2</v>
      </c>
      <c r="T73" s="87">
        <f t="shared" si="13"/>
        <v>5.1871916351987762E-2</v>
      </c>
      <c r="V73" s="29">
        <v>0.15</v>
      </c>
    </row>
    <row r="74" spans="2:22" ht="19" customHeight="1" x14ac:dyDescent="0.35">
      <c r="M74" s="2">
        <v>67</v>
      </c>
      <c r="N74" s="85">
        <v>5.4354401274943731E-2</v>
      </c>
      <c r="O74" s="85">
        <f t="shared" si="14"/>
        <v>6.2507561466185288E-2</v>
      </c>
      <c r="P74" s="85">
        <f t="shared" si="15"/>
        <v>4.6201241083702167E-2</v>
      </c>
      <c r="Q74" s="86"/>
      <c r="R74" s="87">
        <f t="shared" si="13"/>
        <v>2.9606705481752607E-2</v>
      </c>
      <c r="S74" s="87">
        <f t="shared" si="13"/>
        <v>1.7738628647530487E-2</v>
      </c>
      <c r="T74" s="87">
        <f t="shared" si="13"/>
        <v>4.9612046964958793E-2</v>
      </c>
      <c r="V74" s="29">
        <v>0.15</v>
      </c>
    </row>
    <row r="75" spans="2:22" ht="19" customHeight="1" x14ac:dyDescent="0.35">
      <c r="M75" s="2">
        <v>68</v>
      </c>
      <c r="N75" s="85">
        <v>5.4343058765180974E-2</v>
      </c>
      <c r="O75" s="85">
        <f t="shared" si="14"/>
        <v>6.2494517579958116E-2</v>
      </c>
      <c r="P75" s="85">
        <f t="shared" si="15"/>
        <v>4.6191599950403825E-2</v>
      </c>
      <c r="Q75" s="86"/>
      <c r="R75" s="87">
        <f t="shared" ref="R75:T78" si="16" xml:space="preserve"> ( 1 +N75 ) ^-($M74 + 1  - 0.5)</f>
        <v>2.810080963036005E-2</v>
      </c>
      <c r="S75" s="87">
        <f t="shared" si="16"/>
        <v>1.6708901513762954E-2</v>
      </c>
      <c r="T75" s="87">
        <f t="shared" si="16"/>
        <v>4.7450638859982928E-2</v>
      </c>
      <c r="V75" s="29">
        <v>0.15</v>
      </c>
    </row>
    <row r="76" spans="2:22" ht="19" customHeight="1" x14ac:dyDescent="0.35">
      <c r="M76" s="2">
        <v>69</v>
      </c>
      <c r="N76" s="85">
        <v>5.4332044994541695E-2</v>
      </c>
      <c r="O76" s="85">
        <f t="shared" si="14"/>
        <v>6.2481851743722942E-2</v>
      </c>
      <c r="P76" s="85">
        <f t="shared" si="15"/>
        <v>4.6182238245360441E-2</v>
      </c>
      <c r="Q76" s="86"/>
      <c r="R76" s="87">
        <f t="shared" si="16"/>
        <v>2.6671513079246641E-2</v>
      </c>
      <c r="S76" s="87">
        <f t="shared" si="16"/>
        <v>1.5738953015017227E-2</v>
      </c>
      <c r="T76" s="87">
        <f t="shared" si="16"/>
        <v>4.5383401469503211E-2</v>
      </c>
      <c r="V76" s="29">
        <v>0.15</v>
      </c>
    </row>
    <row r="77" spans="2:22" ht="19" customHeight="1" x14ac:dyDescent="0.35">
      <c r="M77" s="2">
        <v>70</v>
      </c>
      <c r="N77" s="85">
        <v>5.4321345895549378E-2</v>
      </c>
      <c r="O77" s="85">
        <f t="shared" si="14"/>
        <v>6.2469547779881777E-2</v>
      </c>
      <c r="P77" s="85">
        <f t="shared" si="15"/>
        <v>4.6173144011216971E-2</v>
      </c>
      <c r="Q77" s="86"/>
      <c r="R77" s="87">
        <f t="shared" si="16"/>
        <v>2.5314919070677133E-2</v>
      </c>
      <c r="S77" s="87">
        <f t="shared" si="16"/>
        <v>1.482531251220548E-2</v>
      </c>
      <c r="T77" s="87">
        <f t="shared" si="16"/>
        <v>4.3406231266220084E-2</v>
      </c>
      <c r="V77" s="29">
        <v>0.15</v>
      </c>
    </row>
    <row r="78" spans="2:22" ht="19" customHeight="1" x14ac:dyDescent="0.35">
      <c r="M78" s="1" t="s">
        <v>100</v>
      </c>
      <c r="N78" s="85">
        <v>5.4310948188807329E-2</v>
      </c>
      <c r="O78" s="85">
        <f t="shared" si="14"/>
        <v>6.2457590417128422E-2</v>
      </c>
      <c r="P78" s="85">
        <f t="shared" si="15"/>
        <v>4.6164305960486228E-2</v>
      </c>
      <c r="Q78" s="86"/>
      <c r="R78" s="87">
        <f t="shared" si="16"/>
        <v>2.4027329132367287E-2</v>
      </c>
      <c r="S78" s="87">
        <f t="shared" si="16"/>
        <v>1.3964710902993668E-2</v>
      </c>
      <c r="T78" s="87">
        <f t="shared" si="16"/>
        <v>4.1515203599432962E-2</v>
      </c>
      <c r="V78" s="29">
        <v>0.15</v>
      </c>
    </row>
  </sheetData>
  <mergeCells count="24">
    <mergeCell ref="D39:I39"/>
    <mergeCell ref="K39:K40"/>
    <mergeCell ref="B55:K57"/>
    <mergeCell ref="C61:K64"/>
    <mergeCell ref="B67:K69"/>
    <mergeCell ref="V5:V7"/>
    <mergeCell ref="Y5:AA6"/>
    <mergeCell ref="D7:I7"/>
    <mergeCell ref="K7:K8"/>
    <mergeCell ref="D23:I23"/>
    <mergeCell ref="K23:K24"/>
    <mergeCell ref="N5:N7"/>
    <mergeCell ref="O5:O7"/>
    <mergeCell ref="P5:P7"/>
    <mergeCell ref="R5:R7"/>
    <mergeCell ref="S5:S7"/>
    <mergeCell ref="T5:T7"/>
    <mergeCell ref="N4:P4"/>
    <mergeCell ref="R4:T4"/>
    <mergeCell ref="B2:K2"/>
    <mergeCell ref="N2:P2"/>
    <mergeCell ref="R2:T2"/>
    <mergeCell ref="N3:P3"/>
    <mergeCell ref="R3:T3"/>
  </mergeCells>
  <hyperlinks>
    <hyperlink ref="F5:I5" location="Calculations_OIS!AW11" display="Calculations_OIS!AW11" xr:uid="{8E68B954-3626-4A51-876A-4439C4E64E87}"/>
  </hyperlinks>
  <printOptions horizontalCentered="1" verticalCentered="1"/>
  <pageMargins left="0.70866141732283472" right="0.51181102362204722" top="0.35433070866141736" bottom="0.35433070866141736" header="0.31496062992125984" footer="0.31496062992125984"/>
  <pageSetup paperSize="9" scale="60" fitToHeight="2"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s D A A B Q S w M E F A A C A A g A q j b I W I Q 4 b g S k A A A A 9 g A A A B I A H A B D b 2 5 m a W c v U G F j a 2 F n Z S 5 4 b W w g o h g A K K A U A A A A A A A A A A A A A A A A A A A A A A A A A A A A h Y 8 x D o I w G I W v Q r r T l h o T Q n 7 K Y N w k M S E x r k 2 p 0 A D F 0 G K 5 m 4 N H 8 g p i F H V z f N / 7 h v f u 1 x t k U 9 c G F z V Y 3 Z s U R Z i i Q B n Z l 9 p U K R r d K Y x R x m E v Z C M q F c y y s c l k y x T V z p 0 T Q r z 3 2 K 9 w P 1 S E U R q R Y 7 4 r Z K 0 6 g T 6 y / i + H 2 l g n j F S I w + E 1 h j M c s R i z N c M U y A I h 1 + Y r s H n v s / 2 B s B l b N w 6 K K x t u C y B L B P L + w B 9 Q S w M E F A A C A A g A q j b I W 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K o 2 y F g o i k e 4 D g A A A B E A A A A T A B w A R m 9 y b X V s Y X M v U 2 V j d G l v b j E u b S C i G A A o o B Q A A A A A A A A A A A A A A A A A A A A A A A A A A A A r T k 0 u y c z P U w i G 0 I b W A F B L A Q I t A B Q A A g A I A K o 2 y F i E O G 4 E p A A A A P Y A A A A S A A A A A A A A A A A A A A A A A A A A A A B D b 2 5 m a W c v U G F j a 2 F n Z S 5 4 b W x Q S w E C L Q A U A A I A C A C q N s h Y U 3 I 4 L J s A A A D h A A A A E w A A A A A A A A A A A A A A A A D w A A A A W 0 N v b n R l b n R f V H l w Z X N d L n h t b F B L A Q I t A B Q A A g A I A K o 2 y F g 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A m A Q A A A Q A A A N C M n d 8 B F d E R j H o A w E / C l + s B A A A A y S M n o Z F a 1 E + 3 g I x L / A 6 o s g A A A A A C A A A A A A A Q Z g A A A A E A A C A A A A C p S 0 L H 5 a 7 S U 6 + Y C i K i X i X J I J L Y 7 3 W 6 B n X Y g p V K R H O f C A A A A A A O g A A A A A I A A C A A A A B M 0 D Q Y Y n c u c 6 o x 2 S 6 D x E H G o r Z 4 T e b / E Z k 8 H M s N W 3 9 n + l A A A A A N i 9 z Q E l p 8 / K 6 m 6 x s G G R 9 e K I 3 1 I 3 z f A g J d 5 r / v Y N A 9 T s z 8 w b y 4 S H R 4 O N h X i k r Z z G f 2 M E 7 4 + j 1 w V j E 0 G b V x 6 K / S N g 1 Z h a p m B j D V T W z 9 2 1 Z 8 P U A A A A C F O V C 0 k T 8 t C C k v g w z / i Q V h k K V T 1 J A t X n 0 C 9 x W 5 N v w R M d o + s k j 2 W w 7 O A l D i t P O 3 9 M P U y W h 8 Y r 5 F W G O 7 h v J s l J K g < / D a t a M a s h u p > 
</file>

<file path=customXml/itemProps1.xml><?xml version="1.0" encoding="utf-8"?>
<ds:datastoreItem xmlns:ds="http://schemas.openxmlformats.org/officeDocument/2006/customXml" ds:itemID="{69D59768-CB87-46AC-A2CE-619F1A78593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All_dates</vt:lpstr>
      <vt:lpstr>2083_03</vt:lpstr>
      <vt:lpstr>2083_02</vt:lpstr>
      <vt:lpstr>2083_01</vt:lpstr>
      <vt:lpstr>2082_12</vt:lpstr>
      <vt:lpstr>2082_11</vt:lpstr>
      <vt:lpstr>2082_10</vt:lpstr>
      <vt:lpstr>2082_09</vt:lpstr>
      <vt:lpstr>2082_08</vt:lpstr>
      <vt:lpstr>2082_07</vt:lpstr>
      <vt:lpstr>2082_06</vt:lpstr>
      <vt:lpstr>2082_05</vt:lpstr>
      <vt:lpstr>2082_04</vt:lpstr>
      <vt:lpstr>2082_03</vt:lpstr>
      <vt:lpstr>2082_02</vt:lpstr>
      <vt:lpstr>2082_01</vt:lpstr>
      <vt:lpstr>2081_12</vt:lpstr>
      <vt:lpstr>2081_11</vt:lpstr>
      <vt:lpstr>2081_10</vt:lpstr>
      <vt:lpstr>2081_09</vt:lpstr>
      <vt:lpstr>2081_08</vt:lpstr>
      <vt:lpstr>2081_07</vt:lpstr>
      <vt:lpstr>2081_06</vt:lpstr>
      <vt:lpstr>2081_05</vt:lpstr>
      <vt:lpstr>2081_04</vt:lpstr>
      <vt:lpstr>2081_03</vt:lpstr>
      <vt:lpstr>2081_02</vt:lpstr>
      <vt:lpstr>2081_01</vt:lpstr>
      <vt:lpstr>2080_12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María Vázquez Mezquita</dc:creator>
  <cp:keywords/>
  <dc:description/>
  <cp:lastModifiedBy>María Vázquez Mezquita</cp:lastModifiedBy>
  <cp:revision/>
  <cp:lastPrinted>2025-05-20T03:31:42Z</cp:lastPrinted>
  <dcterms:created xsi:type="dcterms:W3CDTF">2023-07-31T14:43:59Z</dcterms:created>
  <dcterms:modified xsi:type="dcterms:W3CDTF">2026-07-17T19:15:04Z</dcterms:modified>
  <cp:category/>
  <cp:contentStatus/>
</cp:coreProperties>
</file>